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Жим лежа без экипировки" sheetId="1" r:id="rId1"/>
    <sheet name="Народный жим 1 вес" sheetId="2" r:id="rId2"/>
    <sheet name="Становая тяга без экипировки" sheetId="3" r:id="rId3"/>
  </sheets>
  <definedNames/>
  <calcPr fullCalcOnLoad="1" refMode="R1C1"/>
</workbook>
</file>

<file path=xl/sharedStrings.xml><?xml version="1.0" encoding="utf-8"?>
<sst xmlns="http://schemas.openxmlformats.org/spreadsheetml/2006/main" count="676" uniqueCount="241">
  <si>
    <t>ФИО</t>
  </si>
  <si>
    <t>Жим</t>
  </si>
  <si>
    <t>Тренер</t>
  </si>
  <si>
    <t>Очки</t>
  </si>
  <si>
    <t>Команда</t>
  </si>
  <si>
    <t>Рек</t>
  </si>
  <si>
    <t>Gloss</t>
  </si>
  <si>
    <t>ВЕСОВАЯ КАТЕГОРИЯ   52</t>
  </si>
  <si>
    <t>Фролова Мария</t>
  </si>
  <si>
    <t>Teen 16-17 (14.08.1998)/17</t>
  </si>
  <si>
    <t xml:space="preserve">Лично </t>
  </si>
  <si>
    <t xml:space="preserve">Саранск/Мордовия </t>
  </si>
  <si>
    <t>40,0</t>
  </si>
  <si>
    <t>45,0</t>
  </si>
  <si>
    <t>Шипицына Светлана</t>
  </si>
  <si>
    <t>Juniors 20-23 (28.08.1992)/23</t>
  </si>
  <si>
    <t xml:space="preserve">Пенза/Пензенская область </t>
  </si>
  <si>
    <t>30,0</t>
  </si>
  <si>
    <t>32,5</t>
  </si>
  <si>
    <t>Баулина Ольга</t>
  </si>
  <si>
    <t>Open (26.08.1979)/36</t>
  </si>
  <si>
    <t>35,0</t>
  </si>
  <si>
    <t>37,5</t>
  </si>
  <si>
    <t>ВЕСОВАЯ КАТЕГОРИЯ   60</t>
  </si>
  <si>
    <t>Камыкина Надежда</t>
  </si>
  <si>
    <t>Open (07.07.1988)/27</t>
  </si>
  <si>
    <t>42,0</t>
  </si>
  <si>
    <t>ВЕСОВАЯ КАТЕГОРИЯ   75</t>
  </si>
  <si>
    <t>Матюшкина Дарья</t>
  </si>
  <si>
    <t>Juniors 20-23 (16.08.1994)/21</t>
  </si>
  <si>
    <t>42,5</t>
  </si>
  <si>
    <t>ВЕСОВАЯ КАТЕГОРИЯ   82.5</t>
  </si>
  <si>
    <t>Скрупинская Ангелина</t>
  </si>
  <si>
    <t>Juniors 20-23 (15.06.1994)/21</t>
  </si>
  <si>
    <t>ВЕСОВАЯ КАТЕГОРИЯ   67.5</t>
  </si>
  <si>
    <t>Гусев Егор</t>
  </si>
  <si>
    <t>Teen 18-19 (12.06.1996)/19</t>
  </si>
  <si>
    <t>80,0</t>
  </si>
  <si>
    <t>90,0</t>
  </si>
  <si>
    <t>92,5</t>
  </si>
  <si>
    <t>Шурупов Антон</t>
  </si>
  <si>
    <t>Teen 18-19 (23.01.1998)/18</t>
  </si>
  <si>
    <t>85,0</t>
  </si>
  <si>
    <t>95,0</t>
  </si>
  <si>
    <t>Левин Александр</t>
  </si>
  <si>
    <t>Juniors 20-23 (01.10.1992)/23</t>
  </si>
  <si>
    <t>110,0</t>
  </si>
  <si>
    <t>115,0</t>
  </si>
  <si>
    <t>125,0</t>
  </si>
  <si>
    <t>Парамошкин Павел</t>
  </si>
  <si>
    <t>Juniors 20-23 (07.03.1993)/23</t>
  </si>
  <si>
    <t>87,5</t>
  </si>
  <si>
    <t>Агапов Сергей</t>
  </si>
  <si>
    <t>Open (17.11.1988)/27</t>
  </si>
  <si>
    <t>140,0</t>
  </si>
  <si>
    <t>142,5</t>
  </si>
  <si>
    <t>147,5</t>
  </si>
  <si>
    <t>Пилюгин Денис</t>
  </si>
  <si>
    <t>Teen 16-17 (06.07.1998)/17</t>
  </si>
  <si>
    <t>100,0</t>
  </si>
  <si>
    <t>105,0</t>
  </si>
  <si>
    <t>Нянькин Евгений</t>
  </si>
  <si>
    <t>Juniors 20-23 (07.01.1995)/21</t>
  </si>
  <si>
    <t>120,0</t>
  </si>
  <si>
    <t>Кондратьев Илья</t>
  </si>
  <si>
    <t>Teen 18-19 (01.03.1997)/19</t>
  </si>
  <si>
    <t>130,0</t>
  </si>
  <si>
    <t>132,5</t>
  </si>
  <si>
    <t>Сарбаев Даниил</t>
  </si>
  <si>
    <t>Juniors 20-23 (11.04.1993)/23</t>
  </si>
  <si>
    <t>152,5</t>
  </si>
  <si>
    <t>157,5</t>
  </si>
  <si>
    <t>Киселев Роман</t>
  </si>
  <si>
    <t>Juniors 20-23 (12.11.1995)/20</t>
  </si>
  <si>
    <t>Антонов Александр</t>
  </si>
  <si>
    <t>Open (27.07.1989)/26</t>
  </si>
  <si>
    <t>170,0</t>
  </si>
  <si>
    <t>175,0</t>
  </si>
  <si>
    <t>180,0</t>
  </si>
  <si>
    <t>Кондраков Александр</t>
  </si>
  <si>
    <t>Open (12.01.1979)/37</t>
  </si>
  <si>
    <t>127,5</t>
  </si>
  <si>
    <t>135,0</t>
  </si>
  <si>
    <t>Дворядкин Павел</t>
  </si>
  <si>
    <t>Open (11.06.1986)/30</t>
  </si>
  <si>
    <t>ВЕСОВАЯ КАТЕГОРИЯ   90</t>
  </si>
  <si>
    <t>Имайкин Иван</t>
  </si>
  <si>
    <t>Teen 16-17 (06.08.1999)/16</t>
  </si>
  <si>
    <t>Салаханов Александр</t>
  </si>
  <si>
    <t>Juniors 20-23 (08.12.1995)/20</t>
  </si>
  <si>
    <t>145,0</t>
  </si>
  <si>
    <t>Мешков Алексей</t>
  </si>
  <si>
    <t>Juniors 20-23 (10.03.1995)/21</t>
  </si>
  <si>
    <t>117,5</t>
  </si>
  <si>
    <t>Карсянов Сергей</t>
  </si>
  <si>
    <t>Open (22.12.1989)/26</t>
  </si>
  <si>
    <t>155,0</t>
  </si>
  <si>
    <t>160,0</t>
  </si>
  <si>
    <t>165,0</t>
  </si>
  <si>
    <t>ВЕСОВАЯ КАТЕГОРИЯ   100</t>
  </si>
  <si>
    <t>Постнов Владимир</t>
  </si>
  <si>
    <t>Open (21.04.1970)/46</t>
  </si>
  <si>
    <t>190,0</t>
  </si>
  <si>
    <t>195,0</t>
  </si>
  <si>
    <t>200,0</t>
  </si>
  <si>
    <t>Кондратьев Павел</t>
  </si>
  <si>
    <t>Open (20.09.1989)/26</t>
  </si>
  <si>
    <t>185,0</t>
  </si>
  <si>
    <t>Жуков Александр</t>
  </si>
  <si>
    <t>Open (13.03.1983)/33</t>
  </si>
  <si>
    <t>Чуйкин Евгений</t>
  </si>
  <si>
    <t>Open (05.03.1992)/24</t>
  </si>
  <si>
    <t>137,5</t>
  </si>
  <si>
    <t>ВЕСОВАЯ КАТЕГОРИЯ   110</t>
  </si>
  <si>
    <t>Разудалов Сергей</t>
  </si>
  <si>
    <t>Open (11.06.1990)/26</t>
  </si>
  <si>
    <t>230,0</t>
  </si>
  <si>
    <t>250,0</t>
  </si>
  <si>
    <t>260,0</t>
  </si>
  <si>
    <t>ВЕСОВАЯ КАТЕГОРИЯ   125</t>
  </si>
  <si>
    <t>Шалин Владислав</t>
  </si>
  <si>
    <t>Teen 16-17 (08.01.1999)/17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</si>
  <si>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</si>
  <si>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</si>
  <si>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</si>
  <si>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</si>
  <si>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</si>
  <si>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</si>
  <si>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Открытая </t>
  </si>
  <si>
    <t>149,3960</t>
  </si>
  <si>
    <t>119,3220</t>
  </si>
  <si>
    <t>118,5100</t>
  </si>
  <si>
    <t>3315,0</t>
  </si>
  <si>
    <t>1440,0</t>
  </si>
  <si>
    <t>Глазырин Дмитрий</t>
  </si>
  <si>
    <t>1292,5</t>
  </si>
  <si>
    <t>Teen 13-19 (08.01.1999)/17</t>
  </si>
  <si>
    <t>97,5</t>
  </si>
  <si>
    <t xml:space="preserve">Сердобск/Пензенская область </t>
  </si>
  <si>
    <t>Masters 40-49 (21.04.1970)/46</t>
  </si>
  <si>
    <t>Juniors 20-23 (10.01.1995)/21</t>
  </si>
  <si>
    <t>Повторы</t>
  </si>
  <si>
    <t>Вес</t>
  </si>
  <si>
    <t>Коровин Дмитрий</t>
  </si>
  <si>
    <t>Шамрай Александр</t>
  </si>
  <si>
    <t>Соколов Роман</t>
  </si>
  <si>
    <t>300,0</t>
  </si>
  <si>
    <t>Шипицын Руслан</t>
  </si>
  <si>
    <t>210,0</t>
  </si>
  <si>
    <t>Аниськов Денис</t>
  </si>
  <si>
    <t>Валянов Александр</t>
  </si>
  <si>
    <t>220,0</t>
  </si>
  <si>
    <t>Стрельцов Александр</t>
  </si>
  <si>
    <t>Истомин Михаил</t>
  </si>
  <si>
    <t>70,0</t>
  </si>
  <si>
    <t>Сидорова Анжела</t>
  </si>
  <si>
    <t>Клипикова Елизавета</t>
  </si>
  <si>
    <t>75,0</t>
  </si>
  <si>
    <t>Крылова Елена</t>
  </si>
  <si>
    <t>Обвинцева Екатерина</t>
  </si>
  <si>
    <t>Teen 16-17 (06.10.1998)/17</t>
  </si>
  <si>
    <t>290,0</t>
  </si>
  <si>
    <t>280,0</t>
  </si>
  <si>
    <t>Open (24.07.1992)/23</t>
  </si>
  <si>
    <t>Juniors 20-23 (24.07.1992)/23</t>
  </si>
  <si>
    <t>Open (11.10.1986)/29</t>
  </si>
  <si>
    <t>Open (03.03.1992)/24</t>
  </si>
  <si>
    <t>Teen 16-17 (29.01.1997)/19</t>
  </si>
  <si>
    <t>Teen 18-19 (26.03.1998)/18</t>
  </si>
  <si>
    <t>192,5</t>
  </si>
  <si>
    <t>Teen 18-19 (11.08.1996)/19</t>
  </si>
  <si>
    <t>150,0</t>
  </si>
  <si>
    <t>Open (30.07.1987)/28</t>
  </si>
  <si>
    <t>Open (11.01.1992)/24</t>
  </si>
  <si>
    <t>60,0</t>
  </si>
  <si>
    <t>Open (26.04.1992)/24</t>
  </si>
  <si>
    <t>67,5</t>
  </si>
  <si>
    <t>Juniors 20-23 (05.01.1995)/21</t>
  </si>
  <si>
    <t>Teen 13-15 (12.07.2001)/14</t>
  </si>
  <si>
    <t>65,0</t>
  </si>
  <si>
    <t>Тяга</t>
  </si>
  <si>
    <t>Место</t>
  </si>
  <si>
    <t>Возрастная группа/Дата рождения/возраст</t>
  </si>
  <si>
    <t>Собств. вес</t>
  </si>
  <si>
    <t>Результат</t>
  </si>
  <si>
    <t>0</t>
  </si>
  <si>
    <t xml:space="preserve">110,0 </t>
  </si>
  <si>
    <t xml:space="preserve">82,5 </t>
  </si>
  <si>
    <t xml:space="preserve">100,0 </t>
  </si>
  <si>
    <t>1</t>
  </si>
  <si>
    <t>2</t>
  </si>
  <si>
    <t>3</t>
  </si>
  <si>
    <t>4</t>
  </si>
  <si>
    <t>50,0</t>
  </si>
  <si>
    <t>50,2</t>
  </si>
  <si>
    <t>48,7</t>
  </si>
  <si>
    <t>58,3</t>
  </si>
  <si>
    <t>69,6</t>
  </si>
  <si>
    <t>78,9</t>
  </si>
  <si>
    <t>63,8</t>
  </si>
  <si>
    <t>63,1</t>
  </si>
  <si>
    <t>65,4</t>
  </si>
  <si>
    <t>70,9</t>
  </si>
  <si>
    <t>74,4</t>
  </si>
  <si>
    <t>82,3</t>
  </si>
  <si>
    <t>79,6</t>
  </si>
  <si>
    <t>82,4</t>
  </si>
  <si>
    <t>79,1</t>
  </si>
  <si>
    <t>82,5</t>
  </si>
  <si>
    <t>88,7</t>
  </si>
  <si>
    <t>83,5</t>
  </si>
  <si>
    <t>87,3</t>
  </si>
  <si>
    <t>95,8</t>
  </si>
  <si>
    <t>91,8</t>
  </si>
  <si>
    <t>99,9</t>
  </si>
  <si>
    <t>92,7</t>
  </si>
  <si>
    <t>103,0</t>
  </si>
  <si>
    <t>116,3</t>
  </si>
  <si>
    <t xml:space="preserve">Самостоятельно </t>
  </si>
  <si>
    <t>Город/область</t>
  </si>
  <si>
    <t>79,3</t>
  </si>
  <si>
    <t>18</t>
  </si>
  <si>
    <t>34</t>
  </si>
  <si>
    <t>11</t>
  </si>
  <si>
    <t>Тоннаж</t>
  </si>
  <si>
    <t>64,0</t>
  </si>
  <si>
    <t>62,9</t>
  </si>
  <si>
    <t>83,8</t>
  </si>
  <si>
    <t>66,0</t>
  </si>
  <si>
    <t>73,5</t>
  </si>
  <si>
    <t>68,5</t>
  </si>
  <si>
    <t>77,4</t>
  </si>
  <si>
    <t>81,3</t>
  </si>
  <si>
    <t>86,0</t>
  </si>
  <si>
    <t>93,5</t>
  </si>
  <si>
    <t>108,0</t>
  </si>
  <si>
    <t>177,5</t>
  </si>
  <si>
    <t xml:space="preserve"> </t>
  </si>
  <si>
    <t>Открытый турнир "In Motion" по жиму лежа и становой тяге                                                                         по версиям федераций GPA/IPO и "Союз пауэрлифтеров России"                                                                               Жим лежа без экипировки
г. Пенза, 11 июня 2016 г.</t>
  </si>
  <si>
    <t>Открытый турнир "In Motion" по жиму лежа и становой тяге                                                                                     по версиям федераций GPA/IPO и "Союз пауэрлифтеров России"                                                                                                                                              Народный жим (1 вес)
г. Пенза, 11 июня 2016 г.</t>
  </si>
  <si>
    <t>Открытый турнир "In Motion" по жиму лежа и становой тяге                                                                        по версиям федераций GPA/IPO и "Союз пауэрлифтеров России"                                                                        Становая тяга без экипировки
г. Пенза, 11 июня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</si>
</sst>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5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D32">
      <selection activeCell="H64" sqref="H64"/>
    </sheetView>
  </sheetViews>
  <sheetFormatPr defaultColWidth="9.125" defaultRowHeight="12.75"/>
  <cols>
    <col min="1" max="1" width="9.125" style="30" customWidth="1"/>
    <col min="2" max="2" width="28.25390625" style="15" bestFit="1" customWidth="1"/>
    <col min="3" max="3" width="26.00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5.00390625" style="5" bestFit="1" customWidth="1"/>
    <col min="8" max="8" width="6.625" style="1" bestFit="1" customWidth="1"/>
    <col min="9" max="10" width="5.625" style="1" bestFit="1" customWidth="1"/>
    <col min="11" max="11" width="4.625" style="1" bestFit="1" customWidth="1"/>
    <col min="12" max="12" width="11.25390625" style="4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41" t="s">
        <v>238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2:14" ht="145.5" customHeight="1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s="2" customFormat="1" ht="12.75" customHeight="1">
      <c r="A3" s="39" t="s">
        <v>181</v>
      </c>
      <c r="B3" s="39" t="s">
        <v>0</v>
      </c>
      <c r="C3" s="48" t="s">
        <v>182</v>
      </c>
      <c r="D3" s="50" t="s">
        <v>183</v>
      </c>
      <c r="E3" s="47" t="s">
        <v>6</v>
      </c>
      <c r="F3" s="47" t="s">
        <v>4</v>
      </c>
      <c r="G3" s="47" t="s">
        <v>219</v>
      </c>
      <c r="H3" s="47" t="s">
        <v>1</v>
      </c>
      <c r="I3" s="47"/>
      <c r="J3" s="47"/>
      <c r="K3" s="47"/>
      <c r="L3" s="47" t="s">
        <v>184</v>
      </c>
      <c r="M3" s="47" t="s">
        <v>3</v>
      </c>
      <c r="N3" s="52" t="s">
        <v>2</v>
      </c>
    </row>
    <row r="4" spans="1:14" s="2" customFormat="1" ht="21" customHeight="1" thickBot="1">
      <c r="A4" s="40"/>
      <c r="B4" s="40"/>
      <c r="C4" s="49"/>
      <c r="D4" s="51"/>
      <c r="E4" s="54"/>
      <c r="F4" s="54"/>
      <c r="G4" s="54"/>
      <c r="H4" s="3">
        <v>1</v>
      </c>
      <c r="I4" s="3">
        <v>2</v>
      </c>
      <c r="J4" s="3">
        <v>3</v>
      </c>
      <c r="K4" s="3" t="s">
        <v>5</v>
      </c>
      <c r="L4" s="54"/>
      <c r="M4" s="54"/>
      <c r="N4" s="53"/>
    </row>
    <row r="5" spans="2:13" ht="15.75">
      <c r="B5" s="55" t="s">
        <v>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2.75">
      <c r="A6" s="30" t="s">
        <v>189</v>
      </c>
      <c r="B6" s="11" t="s">
        <v>8</v>
      </c>
      <c r="C6" s="6" t="s">
        <v>9</v>
      </c>
      <c r="D6" s="6" t="s">
        <v>193</v>
      </c>
      <c r="E6" s="6" t="str">
        <f>"1,1423"</f>
        <v>1,1423</v>
      </c>
      <c r="F6" s="6" t="s">
        <v>10</v>
      </c>
      <c r="G6" s="6" t="s">
        <v>11</v>
      </c>
      <c r="H6" s="31" t="s">
        <v>12</v>
      </c>
      <c r="I6" s="35" t="s">
        <v>13</v>
      </c>
      <c r="J6" s="35" t="s">
        <v>13</v>
      </c>
      <c r="K6" s="26"/>
      <c r="L6" s="22" t="s">
        <v>12</v>
      </c>
      <c r="M6" s="22" t="str">
        <f>"45,6920"</f>
        <v>45,6920</v>
      </c>
      <c r="N6" s="6" t="s">
        <v>218</v>
      </c>
    </row>
    <row r="7" spans="1:14" ht="12.75">
      <c r="A7" s="30" t="s">
        <v>189</v>
      </c>
      <c r="B7" s="12" t="s">
        <v>14</v>
      </c>
      <c r="C7" s="7" t="s">
        <v>15</v>
      </c>
      <c r="D7" s="7" t="s">
        <v>194</v>
      </c>
      <c r="E7" s="7" t="str">
        <f>"1,1388"</f>
        <v>1,1388</v>
      </c>
      <c r="F7" s="7" t="s">
        <v>10</v>
      </c>
      <c r="G7" s="7" t="s">
        <v>16</v>
      </c>
      <c r="H7" s="32" t="s">
        <v>17</v>
      </c>
      <c r="I7" s="32" t="s">
        <v>18</v>
      </c>
      <c r="J7" s="27"/>
      <c r="K7" s="27"/>
      <c r="L7" s="23" t="s">
        <v>18</v>
      </c>
      <c r="M7" s="23" t="str">
        <f>"37,0110"</f>
        <v>37,0110</v>
      </c>
      <c r="N7" s="7" t="s">
        <v>218</v>
      </c>
    </row>
    <row r="8" spans="1:14" ht="12.75">
      <c r="A8" s="30" t="s">
        <v>189</v>
      </c>
      <c r="B8" s="13" t="s">
        <v>19</v>
      </c>
      <c r="C8" s="8" t="s">
        <v>20</v>
      </c>
      <c r="D8" s="8" t="s">
        <v>195</v>
      </c>
      <c r="E8" s="8" t="str">
        <f>"1,1659"</f>
        <v>1,1659</v>
      </c>
      <c r="F8" s="8" t="s">
        <v>10</v>
      </c>
      <c r="G8" s="8" t="s">
        <v>16</v>
      </c>
      <c r="H8" s="33" t="s">
        <v>17</v>
      </c>
      <c r="I8" s="33" t="s">
        <v>21</v>
      </c>
      <c r="J8" s="33" t="s">
        <v>22</v>
      </c>
      <c r="K8" s="28"/>
      <c r="L8" s="24" t="s">
        <v>22</v>
      </c>
      <c r="M8" s="24" t="str">
        <f>"43,7212"</f>
        <v>43,7212</v>
      </c>
      <c r="N8" s="8" t="s">
        <v>218</v>
      </c>
    </row>
    <row r="10" spans="2:13" ht="15.75">
      <c r="B10" s="57" t="s">
        <v>23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4" ht="12.75">
      <c r="A11" s="30" t="s">
        <v>189</v>
      </c>
      <c r="B11" s="14" t="s">
        <v>24</v>
      </c>
      <c r="C11" s="9" t="s">
        <v>25</v>
      </c>
      <c r="D11" s="9" t="s">
        <v>196</v>
      </c>
      <c r="E11" s="9" t="str">
        <f>"1,0107"</f>
        <v>1,0107</v>
      </c>
      <c r="F11" s="9" t="s">
        <v>10</v>
      </c>
      <c r="G11" s="9" t="s">
        <v>16</v>
      </c>
      <c r="H11" s="34" t="s">
        <v>21</v>
      </c>
      <c r="I11" s="34" t="s">
        <v>12</v>
      </c>
      <c r="J11" s="36" t="s">
        <v>26</v>
      </c>
      <c r="K11" s="29"/>
      <c r="L11" s="25" t="s">
        <v>12</v>
      </c>
      <c r="M11" s="25" t="str">
        <f>"40,4280"</f>
        <v>40,4280</v>
      </c>
      <c r="N11" s="9" t="s">
        <v>218</v>
      </c>
    </row>
    <row r="13" spans="2:13" ht="15.75">
      <c r="B13" s="57" t="s">
        <v>27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4" ht="12.75">
      <c r="A14" s="30" t="s">
        <v>189</v>
      </c>
      <c r="B14" s="14" t="s">
        <v>28</v>
      </c>
      <c r="C14" s="9" t="s">
        <v>29</v>
      </c>
      <c r="D14" s="9" t="s">
        <v>197</v>
      </c>
      <c r="E14" s="9" t="str">
        <f>"0,8799"</f>
        <v>0,8799</v>
      </c>
      <c r="F14" s="9" t="s">
        <v>10</v>
      </c>
      <c r="G14" s="9" t="s">
        <v>16</v>
      </c>
      <c r="H14" s="34" t="s">
        <v>21</v>
      </c>
      <c r="I14" s="34" t="s">
        <v>12</v>
      </c>
      <c r="J14" s="34" t="s">
        <v>30</v>
      </c>
      <c r="K14" s="29"/>
      <c r="L14" s="25" t="s">
        <v>30</v>
      </c>
      <c r="M14" s="25" t="str">
        <f>"37,3979"</f>
        <v>37,3979</v>
      </c>
      <c r="N14" s="9" t="s">
        <v>218</v>
      </c>
    </row>
    <row r="16" spans="2:13" ht="15.75">
      <c r="B16" s="57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4" ht="12.75">
      <c r="A17" s="30" t="s">
        <v>189</v>
      </c>
      <c r="B17" s="14" t="s">
        <v>32</v>
      </c>
      <c r="C17" s="9" t="s">
        <v>33</v>
      </c>
      <c r="D17" s="9" t="s">
        <v>198</v>
      </c>
      <c r="E17" s="9" t="str">
        <f>"0,8089"</f>
        <v>0,8089</v>
      </c>
      <c r="F17" s="9" t="s">
        <v>10</v>
      </c>
      <c r="G17" s="9" t="s">
        <v>16</v>
      </c>
      <c r="H17" s="34" t="s">
        <v>21</v>
      </c>
      <c r="I17" s="36" t="s">
        <v>12</v>
      </c>
      <c r="J17" s="36" t="s">
        <v>30</v>
      </c>
      <c r="K17" s="29"/>
      <c r="L17" s="25" t="s">
        <v>21</v>
      </c>
      <c r="M17" s="25" t="str">
        <f>"28,3115"</f>
        <v>28,3115</v>
      </c>
      <c r="N17" s="9" t="s">
        <v>218</v>
      </c>
    </row>
    <row r="19" spans="2:13" ht="15.75">
      <c r="B19" s="57" t="s">
        <v>34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4" ht="12.75">
      <c r="A20" s="30" t="s">
        <v>189</v>
      </c>
      <c r="B20" s="11" t="s">
        <v>35</v>
      </c>
      <c r="C20" s="6" t="s">
        <v>36</v>
      </c>
      <c r="D20" s="6" t="s">
        <v>199</v>
      </c>
      <c r="E20" s="6" t="str">
        <f>"0,7862"</f>
        <v>0,7862</v>
      </c>
      <c r="F20" s="6" t="s">
        <v>10</v>
      </c>
      <c r="G20" s="6" t="s">
        <v>16</v>
      </c>
      <c r="H20" s="31" t="s">
        <v>37</v>
      </c>
      <c r="I20" s="31" t="s">
        <v>38</v>
      </c>
      <c r="J20" s="31" t="s">
        <v>39</v>
      </c>
      <c r="K20" s="26"/>
      <c r="L20" s="22" t="s">
        <v>39</v>
      </c>
      <c r="M20" s="22" t="str">
        <f>"72,7281"</f>
        <v>72,7281</v>
      </c>
      <c r="N20" s="6" t="s">
        <v>218</v>
      </c>
    </row>
    <row r="21" spans="1:14" ht="12.75">
      <c r="A21" s="30" t="s">
        <v>190</v>
      </c>
      <c r="B21" s="12" t="s">
        <v>40</v>
      </c>
      <c r="C21" s="7" t="s">
        <v>41</v>
      </c>
      <c r="D21" s="7" t="s">
        <v>200</v>
      </c>
      <c r="E21" s="7" t="str">
        <f>"0,7942"</f>
        <v>0,7942</v>
      </c>
      <c r="F21" s="7" t="s">
        <v>10</v>
      </c>
      <c r="G21" s="7" t="s">
        <v>16</v>
      </c>
      <c r="H21" s="32" t="s">
        <v>42</v>
      </c>
      <c r="I21" s="32" t="s">
        <v>38</v>
      </c>
      <c r="J21" s="37" t="s">
        <v>43</v>
      </c>
      <c r="K21" s="27"/>
      <c r="L21" s="23" t="s">
        <v>38</v>
      </c>
      <c r="M21" s="23" t="str">
        <f>"71,4780"</f>
        <v>71,4780</v>
      </c>
      <c r="N21" s="7" t="s">
        <v>218</v>
      </c>
    </row>
    <row r="22" spans="1:14" ht="12.75">
      <c r="A22" s="30" t="s">
        <v>189</v>
      </c>
      <c r="B22" s="12" t="s">
        <v>44</v>
      </c>
      <c r="C22" s="7" t="s">
        <v>45</v>
      </c>
      <c r="D22" s="7" t="s">
        <v>201</v>
      </c>
      <c r="E22" s="7" t="str">
        <f>"0,7691"</f>
        <v>0,7691</v>
      </c>
      <c r="F22" s="7" t="s">
        <v>10</v>
      </c>
      <c r="G22" s="7" t="s">
        <v>16</v>
      </c>
      <c r="H22" s="32" t="s">
        <v>46</v>
      </c>
      <c r="I22" s="32" t="s">
        <v>47</v>
      </c>
      <c r="J22" s="37" t="s">
        <v>48</v>
      </c>
      <c r="K22" s="27"/>
      <c r="L22" s="23" t="s">
        <v>47</v>
      </c>
      <c r="M22" s="23" t="str">
        <f>"88,4465"</f>
        <v>88,4465</v>
      </c>
      <c r="N22" s="7" t="s">
        <v>218</v>
      </c>
    </row>
    <row r="23" spans="1:14" ht="12.75">
      <c r="A23" s="30" t="s">
        <v>190</v>
      </c>
      <c r="B23" s="12" t="s">
        <v>49</v>
      </c>
      <c r="C23" s="7" t="s">
        <v>50</v>
      </c>
      <c r="D23" s="7" t="s">
        <v>179</v>
      </c>
      <c r="E23" s="7" t="str">
        <f>"0,7733"</f>
        <v>0,7733</v>
      </c>
      <c r="F23" s="7" t="s">
        <v>10</v>
      </c>
      <c r="G23" s="7" t="s">
        <v>16</v>
      </c>
      <c r="H23" s="32" t="s">
        <v>37</v>
      </c>
      <c r="I23" s="32" t="s">
        <v>42</v>
      </c>
      <c r="J23" s="37" t="s">
        <v>51</v>
      </c>
      <c r="K23" s="27"/>
      <c r="L23" s="23" t="s">
        <v>42</v>
      </c>
      <c r="M23" s="23" t="str">
        <f>"65,7305"</f>
        <v>65,7305</v>
      </c>
      <c r="N23" s="7" t="s">
        <v>218</v>
      </c>
    </row>
    <row r="24" spans="1:14" ht="12.75">
      <c r="A24" s="30" t="s">
        <v>189</v>
      </c>
      <c r="B24" s="13" t="s">
        <v>52</v>
      </c>
      <c r="C24" s="8" t="s">
        <v>53</v>
      </c>
      <c r="D24" s="8" t="s">
        <v>179</v>
      </c>
      <c r="E24" s="8" t="str">
        <f>"0,7733"</f>
        <v>0,7733</v>
      </c>
      <c r="F24" s="8" t="s">
        <v>10</v>
      </c>
      <c r="G24" s="8" t="s">
        <v>16</v>
      </c>
      <c r="H24" s="38" t="s">
        <v>54</v>
      </c>
      <c r="I24" s="33" t="s">
        <v>55</v>
      </c>
      <c r="J24" s="33" t="s">
        <v>56</v>
      </c>
      <c r="K24" s="28"/>
      <c r="L24" s="24" t="s">
        <v>56</v>
      </c>
      <c r="M24" s="24" t="str">
        <f>"114,0617"</f>
        <v>114,0617</v>
      </c>
      <c r="N24" s="8" t="s">
        <v>218</v>
      </c>
    </row>
    <row r="26" spans="2:13" ht="15.75">
      <c r="B26" s="57" t="s">
        <v>27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4" ht="12.75">
      <c r="A27" s="30" t="s">
        <v>189</v>
      </c>
      <c r="B27" s="11" t="s">
        <v>57</v>
      </c>
      <c r="C27" s="6" t="s">
        <v>58</v>
      </c>
      <c r="D27" s="6" t="s">
        <v>202</v>
      </c>
      <c r="E27" s="6" t="str">
        <f>"0,7189"</f>
        <v>0,7189</v>
      </c>
      <c r="F27" s="6" t="s">
        <v>10</v>
      </c>
      <c r="G27" s="6" t="s">
        <v>16</v>
      </c>
      <c r="H27" s="35" t="s">
        <v>59</v>
      </c>
      <c r="I27" s="31" t="s">
        <v>60</v>
      </c>
      <c r="J27" s="31" t="s">
        <v>46</v>
      </c>
      <c r="K27" s="26"/>
      <c r="L27" s="22" t="s">
        <v>46</v>
      </c>
      <c r="M27" s="22" t="str">
        <f>"79,0735"</f>
        <v>79,0735</v>
      </c>
      <c r="N27" s="6" t="s">
        <v>218</v>
      </c>
    </row>
    <row r="28" spans="1:14" ht="12.75">
      <c r="A28" s="30" t="s">
        <v>189</v>
      </c>
      <c r="B28" s="13" t="s">
        <v>61</v>
      </c>
      <c r="C28" s="8" t="s">
        <v>62</v>
      </c>
      <c r="D28" s="8" t="s">
        <v>203</v>
      </c>
      <c r="E28" s="8" t="str">
        <f>"0,6927"</f>
        <v>0,6927</v>
      </c>
      <c r="F28" s="8" t="s">
        <v>10</v>
      </c>
      <c r="G28" s="8" t="s">
        <v>16</v>
      </c>
      <c r="H28" s="33" t="s">
        <v>47</v>
      </c>
      <c r="I28" s="33" t="s">
        <v>63</v>
      </c>
      <c r="J28" s="33" t="s">
        <v>48</v>
      </c>
      <c r="K28" s="28"/>
      <c r="L28" s="24" t="s">
        <v>48</v>
      </c>
      <c r="M28" s="24" t="str">
        <f>"86,5813"</f>
        <v>86,5813</v>
      </c>
      <c r="N28" s="8" t="s">
        <v>218</v>
      </c>
    </row>
    <row r="30" spans="2:13" ht="15.75">
      <c r="B30" s="57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4" ht="12.75">
      <c r="A31" s="30" t="s">
        <v>189</v>
      </c>
      <c r="B31" s="11" t="s">
        <v>64</v>
      </c>
      <c r="C31" s="6" t="s">
        <v>65</v>
      </c>
      <c r="D31" s="6" t="s">
        <v>204</v>
      </c>
      <c r="E31" s="6" t="str">
        <f>"0,6456"</f>
        <v>0,6456</v>
      </c>
      <c r="F31" s="6" t="s">
        <v>10</v>
      </c>
      <c r="G31" s="6" t="s">
        <v>16</v>
      </c>
      <c r="H31" s="31" t="s">
        <v>48</v>
      </c>
      <c r="I31" s="31" t="s">
        <v>66</v>
      </c>
      <c r="J31" s="35" t="s">
        <v>67</v>
      </c>
      <c r="K31" s="26"/>
      <c r="L31" s="22" t="s">
        <v>66</v>
      </c>
      <c r="M31" s="22" t="str">
        <f>"83,9280"</f>
        <v>83,9280</v>
      </c>
      <c r="N31" s="6" t="s">
        <v>218</v>
      </c>
    </row>
    <row r="32" spans="1:14" ht="12.75">
      <c r="A32" s="30" t="s">
        <v>189</v>
      </c>
      <c r="B32" s="12" t="s">
        <v>68</v>
      </c>
      <c r="C32" s="7" t="s">
        <v>69</v>
      </c>
      <c r="D32" s="7" t="s">
        <v>205</v>
      </c>
      <c r="E32" s="7" t="str">
        <f>"0,6600"</f>
        <v>0,6600</v>
      </c>
      <c r="F32" s="7" t="s">
        <v>10</v>
      </c>
      <c r="G32" s="7" t="s">
        <v>16</v>
      </c>
      <c r="H32" s="32" t="s">
        <v>90</v>
      </c>
      <c r="I32" s="32" t="s">
        <v>70</v>
      </c>
      <c r="J32" s="37" t="s">
        <v>71</v>
      </c>
      <c r="K32" s="27"/>
      <c r="L32" s="23" t="s">
        <v>70</v>
      </c>
      <c r="M32" s="23" t="str">
        <f>"100,6576"</f>
        <v>100,6576</v>
      </c>
      <c r="N32" s="7" t="s">
        <v>218</v>
      </c>
    </row>
    <row r="33" spans="1:14" ht="12.75">
      <c r="A33" s="30" t="s">
        <v>190</v>
      </c>
      <c r="B33" s="12" t="s">
        <v>72</v>
      </c>
      <c r="C33" s="7" t="s">
        <v>73</v>
      </c>
      <c r="D33" s="7" t="s">
        <v>206</v>
      </c>
      <c r="E33" s="7" t="str">
        <f>"0,6451"</f>
        <v>0,6451</v>
      </c>
      <c r="F33" s="7" t="s">
        <v>10</v>
      </c>
      <c r="G33" s="7" t="s">
        <v>16</v>
      </c>
      <c r="H33" s="32" t="s">
        <v>66</v>
      </c>
      <c r="I33" s="27"/>
      <c r="J33" s="27"/>
      <c r="K33" s="27"/>
      <c r="L33" s="23" t="s">
        <v>66</v>
      </c>
      <c r="M33" s="23" t="str">
        <f>"83,8630"</f>
        <v>83,8630</v>
      </c>
      <c r="N33" s="7" t="s">
        <v>218</v>
      </c>
    </row>
    <row r="34" spans="1:14" ht="12.75">
      <c r="A34" s="30" t="s">
        <v>189</v>
      </c>
      <c r="B34" s="12" t="s">
        <v>74</v>
      </c>
      <c r="C34" s="7" t="s">
        <v>75</v>
      </c>
      <c r="D34" s="7" t="s">
        <v>207</v>
      </c>
      <c r="E34" s="7" t="str">
        <f>"0,6629"</f>
        <v>0,6629</v>
      </c>
      <c r="F34" s="7" t="s">
        <v>10</v>
      </c>
      <c r="G34" s="7" t="s">
        <v>16</v>
      </c>
      <c r="H34" s="32" t="s">
        <v>76</v>
      </c>
      <c r="I34" s="32" t="s">
        <v>77</v>
      </c>
      <c r="J34" s="32" t="s">
        <v>78</v>
      </c>
      <c r="K34" s="27"/>
      <c r="L34" s="23" t="s">
        <v>78</v>
      </c>
      <c r="M34" s="23" t="str">
        <f>"119,3220"</f>
        <v>119,3220</v>
      </c>
      <c r="N34" s="7" t="s">
        <v>218</v>
      </c>
    </row>
    <row r="35" spans="1:14" ht="12.75">
      <c r="A35" s="30" t="s">
        <v>190</v>
      </c>
      <c r="B35" s="12" t="s">
        <v>79</v>
      </c>
      <c r="C35" s="7" t="s">
        <v>80</v>
      </c>
      <c r="D35" s="7" t="s">
        <v>207</v>
      </c>
      <c r="E35" s="7" t="str">
        <f>"0,6629"</f>
        <v>0,6629</v>
      </c>
      <c r="F35" s="7" t="s">
        <v>10</v>
      </c>
      <c r="G35" s="7" t="s">
        <v>16</v>
      </c>
      <c r="H35" s="32" t="s">
        <v>81</v>
      </c>
      <c r="I35" s="32" t="s">
        <v>82</v>
      </c>
      <c r="J35" s="37" t="s">
        <v>54</v>
      </c>
      <c r="K35" s="27"/>
      <c r="L35" s="23" t="s">
        <v>82</v>
      </c>
      <c r="M35" s="23" t="str">
        <f>"89,4915"</f>
        <v>89,4915</v>
      </c>
      <c r="N35" s="7" t="s">
        <v>218</v>
      </c>
    </row>
    <row r="36" spans="2:14" ht="12.75">
      <c r="B36" s="13" t="s">
        <v>83</v>
      </c>
      <c r="C36" s="8" t="s">
        <v>84</v>
      </c>
      <c r="D36" s="8" t="s">
        <v>208</v>
      </c>
      <c r="E36" s="8" t="str">
        <f>"0,6446"</f>
        <v>0,6446</v>
      </c>
      <c r="F36" s="8" t="s">
        <v>10</v>
      </c>
      <c r="G36" s="8" t="s">
        <v>16</v>
      </c>
      <c r="H36" s="38" t="s">
        <v>63</v>
      </c>
      <c r="I36" s="28"/>
      <c r="J36" s="28"/>
      <c r="K36" s="28"/>
      <c r="L36" s="24" t="s">
        <v>185</v>
      </c>
      <c r="M36" s="24" t="s">
        <v>185</v>
      </c>
      <c r="N36" s="8" t="s">
        <v>218</v>
      </c>
    </row>
    <row r="38" spans="2:13" ht="15.75">
      <c r="B38" s="57" t="s">
        <v>85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4" ht="12.75">
      <c r="A39" s="30" t="s">
        <v>189</v>
      </c>
      <c r="B39" s="11" t="s">
        <v>86</v>
      </c>
      <c r="C39" s="6" t="s">
        <v>87</v>
      </c>
      <c r="D39" s="6" t="s">
        <v>209</v>
      </c>
      <c r="E39" s="6" t="str">
        <f>"0,6169"</f>
        <v>0,6169</v>
      </c>
      <c r="F39" s="6" t="s">
        <v>10</v>
      </c>
      <c r="G39" s="6" t="s">
        <v>16</v>
      </c>
      <c r="H39" s="31" t="s">
        <v>46</v>
      </c>
      <c r="I39" s="35" t="s">
        <v>47</v>
      </c>
      <c r="J39" s="35" t="s">
        <v>47</v>
      </c>
      <c r="K39" s="26"/>
      <c r="L39" s="22" t="s">
        <v>46</v>
      </c>
      <c r="M39" s="22" t="str">
        <f>"67,8535"</f>
        <v>67,8535</v>
      </c>
      <c r="N39" s="6" t="s">
        <v>218</v>
      </c>
    </row>
    <row r="40" spans="1:14" ht="12.75">
      <c r="A40" s="30" t="s">
        <v>189</v>
      </c>
      <c r="B40" s="12" t="s">
        <v>88</v>
      </c>
      <c r="C40" s="7" t="s">
        <v>89</v>
      </c>
      <c r="D40" s="7" t="s">
        <v>210</v>
      </c>
      <c r="E40" s="7" t="str">
        <f>"0,6396"</f>
        <v>0,6396</v>
      </c>
      <c r="F40" s="7" t="s">
        <v>10</v>
      </c>
      <c r="G40" s="7" t="s">
        <v>16</v>
      </c>
      <c r="H40" s="32" t="s">
        <v>82</v>
      </c>
      <c r="I40" s="32" t="s">
        <v>54</v>
      </c>
      <c r="J40" s="37" t="s">
        <v>90</v>
      </c>
      <c r="K40" s="27"/>
      <c r="L40" s="23" t="s">
        <v>54</v>
      </c>
      <c r="M40" s="23" t="str">
        <f>"89,5510"</f>
        <v>89,5510</v>
      </c>
      <c r="N40" s="7" t="s">
        <v>218</v>
      </c>
    </row>
    <row r="41" spans="1:14" ht="12.75">
      <c r="A41" s="30" t="s">
        <v>190</v>
      </c>
      <c r="B41" s="12" t="s">
        <v>91</v>
      </c>
      <c r="C41" s="7" t="s">
        <v>92</v>
      </c>
      <c r="D41" s="7" t="s">
        <v>42</v>
      </c>
      <c r="E41" s="7" t="str">
        <f>"0,6326"</f>
        <v>0,6326</v>
      </c>
      <c r="F41" s="7" t="s">
        <v>10</v>
      </c>
      <c r="G41" s="7" t="s">
        <v>16</v>
      </c>
      <c r="H41" s="37" t="s">
        <v>93</v>
      </c>
      <c r="I41" s="37" t="s">
        <v>93</v>
      </c>
      <c r="J41" s="32" t="s">
        <v>93</v>
      </c>
      <c r="K41" s="27"/>
      <c r="L41" s="23" t="s">
        <v>93</v>
      </c>
      <c r="M41" s="23" t="str">
        <f>"74,3305"</f>
        <v>74,3305</v>
      </c>
      <c r="N41" s="7" t="s">
        <v>218</v>
      </c>
    </row>
    <row r="42" spans="1:14" ht="12.75">
      <c r="A42" s="30" t="s">
        <v>189</v>
      </c>
      <c r="B42" s="13" t="s">
        <v>94</v>
      </c>
      <c r="C42" s="8" t="s">
        <v>95</v>
      </c>
      <c r="D42" s="8" t="s">
        <v>211</v>
      </c>
      <c r="E42" s="8" t="str">
        <f>"0,6226"</f>
        <v>0,6226</v>
      </c>
      <c r="F42" s="8" t="s">
        <v>10</v>
      </c>
      <c r="G42" s="8" t="s">
        <v>16</v>
      </c>
      <c r="H42" s="33" t="s">
        <v>96</v>
      </c>
      <c r="I42" s="33" t="s">
        <v>97</v>
      </c>
      <c r="J42" s="33" t="s">
        <v>98</v>
      </c>
      <c r="K42" s="28"/>
      <c r="L42" s="24" t="s">
        <v>98</v>
      </c>
      <c r="M42" s="24" t="str">
        <f>"102,7290"</f>
        <v>102,7290</v>
      </c>
      <c r="N42" s="8" t="s">
        <v>218</v>
      </c>
    </row>
    <row r="44" spans="2:13" ht="15.75">
      <c r="B44" s="57" t="s">
        <v>99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4" ht="12.75">
      <c r="A45" s="30" t="s">
        <v>189</v>
      </c>
      <c r="B45" s="11" t="s">
        <v>100</v>
      </c>
      <c r="C45" s="6" t="s">
        <v>101</v>
      </c>
      <c r="D45" s="6" t="s">
        <v>212</v>
      </c>
      <c r="E45" s="6" t="str">
        <f>"0,5925"</f>
        <v>0,5925</v>
      </c>
      <c r="F45" s="6" t="s">
        <v>10</v>
      </c>
      <c r="G45" s="6" t="s">
        <v>16</v>
      </c>
      <c r="H45" s="35" t="s">
        <v>102</v>
      </c>
      <c r="I45" s="31" t="s">
        <v>103</v>
      </c>
      <c r="J45" s="31" t="s">
        <v>104</v>
      </c>
      <c r="K45" s="26"/>
      <c r="L45" s="22" t="s">
        <v>104</v>
      </c>
      <c r="M45" s="22" t="str">
        <f>"118,5100"</f>
        <v>118,5100</v>
      </c>
      <c r="N45" s="6" t="s">
        <v>218</v>
      </c>
    </row>
    <row r="46" spans="1:14" ht="12.75">
      <c r="A46" s="30" t="s">
        <v>190</v>
      </c>
      <c r="B46" s="12" t="s">
        <v>105</v>
      </c>
      <c r="C46" s="7" t="s">
        <v>106</v>
      </c>
      <c r="D46" s="7" t="s">
        <v>213</v>
      </c>
      <c r="E46" s="7" t="str">
        <f>"0,6054"</f>
        <v>0,6054</v>
      </c>
      <c r="F46" s="7" t="s">
        <v>10</v>
      </c>
      <c r="G46" s="7" t="s">
        <v>16</v>
      </c>
      <c r="H46" s="32" t="s">
        <v>77</v>
      </c>
      <c r="I46" s="32" t="s">
        <v>107</v>
      </c>
      <c r="J46" s="32" t="s">
        <v>102</v>
      </c>
      <c r="K46" s="27"/>
      <c r="L46" s="23" t="s">
        <v>102</v>
      </c>
      <c r="M46" s="23" t="str">
        <f>"115,0165"</f>
        <v>115,0165</v>
      </c>
      <c r="N46" s="7" t="s">
        <v>218</v>
      </c>
    </row>
    <row r="47" spans="1:14" ht="12.75">
      <c r="A47" s="30" t="s">
        <v>191</v>
      </c>
      <c r="B47" s="12" t="s">
        <v>108</v>
      </c>
      <c r="C47" s="7" t="s">
        <v>109</v>
      </c>
      <c r="D47" s="7" t="s">
        <v>214</v>
      </c>
      <c r="E47" s="7" t="str">
        <f>"0,5816"</f>
        <v>0,5816</v>
      </c>
      <c r="F47" s="7" t="s">
        <v>10</v>
      </c>
      <c r="G47" s="7" t="s">
        <v>16</v>
      </c>
      <c r="H47" s="32" t="s">
        <v>78</v>
      </c>
      <c r="I47" s="32" t="s">
        <v>107</v>
      </c>
      <c r="J47" s="32" t="s">
        <v>102</v>
      </c>
      <c r="K47" s="27"/>
      <c r="L47" s="23" t="s">
        <v>102</v>
      </c>
      <c r="M47" s="23" t="str">
        <f>"110,4945"</f>
        <v>110,4945</v>
      </c>
      <c r="N47" s="7" t="s">
        <v>218</v>
      </c>
    </row>
    <row r="48" spans="1:14" ht="12.75">
      <c r="A48" s="30" t="s">
        <v>192</v>
      </c>
      <c r="B48" s="13" t="s">
        <v>110</v>
      </c>
      <c r="C48" s="8" t="s">
        <v>111</v>
      </c>
      <c r="D48" s="8" t="s">
        <v>215</v>
      </c>
      <c r="E48" s="8" t="str">
        <f>"0,6023"</f>
        <v>0,6023</v>
      </c>
      <c r="F48" s="8" t="s">
        <v>10</v>
      </c>
      <c r="G48" s="8" t="s">
        <v>16</v>
      </c>
      <c r="H48" s="33" t="s">
        <v>66</v>
      </c>
      <c r="I48" s="38" t="s">
        <v>112</v>
      </c>
      <c r="J48" s="28"/>
      <c r="K48" s="28"/>
      <c r="L48" s="24" t="s">
        <v>66</v>
      </c>
      <c r="M48" s="24" t="str">
        <f>"78,2990"</f>
        <v>78,2990</v>
      </c>
      <c r="N48" s="8" t="s">
        <v>218</v>
      </c>
    </row>
    <row r="50" spans="2:13" ht="15.75">
      <c r="B50" s="57" t="s">
        <v>113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4" ht="12.75">
      <c r="A51" s="30" t="s">
        <v>189</v>
      </c>
      <c r="B51" s="14" t="s">
        <v>114</v>
      </c>
      <c r="C51" s="9" t="s">
        <v>115</v>
      </c>
      <c r="D51" s="9" t="s">
        <v>216</v>
      </c>
      <c r="E51" s="9" t="str">
        <f>"0,5746"</f>
        <v>0,5746</v>
      </c>
      <c r="F51" s="9" t="s">
        <v>10</v>
      </c>
      <c r="G51" s="9" t="s">
        <v>16</v>
      </c>
      <c r="H51" s="34" t="s">
        <v>116</v>
      </c>
      <c r="I51" s="34" t="s">
        <v>117</v>
      </c>
      <c r="J51" s="34" t="s">
        <v>118</v>
      </c>
      <c r="K51" s="29"/>
      <c r="L51" s="25" t="s">
        <v>118</v>
      </c>
      <c r="M51" s="25" t="str">
        <f>"149,3960"</f>
        <v>149,3960</v>
      </c>
      <c r="N51" s="9" t="s">
        <v>218</v>
      </c>
    </row>
    <row r="53" spans="2:13" ht="15.75">
      <c r="B53" s="57" t="s">
        <v>119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4" ht="12.75">
      <c r="A54" s="30" t="s">
        <v>189</v>
      </c>
      <c r="B54" s="14" t="s">
        <v>120</v>
      </c>
      <c r="C54" s="9" t="s">
        <v>121</v>
      </c>
      <c r="D54" s="9" t="s">
        <v>217</v>
      </c>
      <c r="E54" s="9" t="str">
        <f>"0,5548"</f>
        <v>0,5548</v>
      </c>
      <c r="F54" s="9" t="s">
        <v>10</v>
      </c>
      <c r="G54" s="9" t="s">
        <v>16</v>
      </c>
      <c r="H54" s="34" t="s">
        <v>82</v>
      </c>
      <c r="I54" s="34" t="s">
        <v>55</v>
      </c>
      <c r="J54" s="36" t="s">
        <v>56</v>
      </c>
      <c r="K54" s="29"/>
      <c r="L54" s="25" t="s">
        <v>55</v>
      </c>
      <c r="M54" s="25" t="str">
        <f>"79,0519"</f>
        <v>79,0519</v>
      </c>
      <c r="N54" s="9" t="s">
        <v>218</v>
      </c>
    </row>
    <row r="56" spans="2:3" ht="18">
      <c r="B56" s="16" t="s">
        <v>122</v>
      </c>
      <c r="C56" s="16"/>
    </row>
    <row r="57" spans="2:3" ht="13.5">
      <c r="B57" s="17"/>
      <c r="C57" s="20" t="s">
        <v>237</v>
      </c>
    </row>
    <row r="58" spans="2:6" ht="13.5">
      <c r="B58" s="18" t="s">
        <v>123</v>
      </c>
      <c r="C58" s="21" t="s">
        <v>124</v>
      </c>
      <c r="D58" s="21" t="s">
        <v>125</v>
      </c>
      <c r="E58" s="21" t="s">
        <v>126</v>
      </c>
      <c r="F58" s="10" t="s">
        <v>127</v>
      </c>
    </row>
    <row r="59" spans="1:6" ht="12.75">
      <c r="A59" s="30" t="s">
        <v>189</v>
      </c>
      <c r="B59" s="19" t="s">
        <v>114</v>
      </c>
      <c r="C59" s="1" t="s">
        <v>128</v>
      </c>
      <c r="D59" s="30" t="s">
        <v>186</v>
      </c>
      <c r="E59" s="30" t="s">
        <v>118</v>
      </c>
      <c r="F59" s="30" t="s">
        <v>129</v>
      </c>
    </row>
    <row r="60" spans="1:6" ht="12.75">
      <c r="A60" s="30" t="s">
        <v>190</v>
      </c>
      <c r="B60" s="19" t="s">
        <v>74</v>
      </c>
      <c r="C60" s="1" t="s">
        <v>128</v>
      </c>
      <c r="D60" s="30" t="s">
        <v>187</v>
      </c>
      <c r="E60" s="30" t="s">
        <v>78</v>
      </c>
      <c r="F60" s="30" t="s">
        <v>130</v>
      </c>
    </row>
    <row r="61" spans="1:6" ht="12.75">
      <c r="A61" s="30" t="s">
        <v>191</v>
      </c>
      <c r="B61" s="19" t="s">
        <v>100</v>
      </c>
      <c r="C61" s="1" t="s">
        <v>128</v>
      </c>
      <c r="D61" s="30" t="s">
        <v>188</v>
      </c>
      <c r="E61" s="30" t="s">
        <v>104</v>
      </c>
      <c r="F61" s="30" t="s">
        <v>131</v>
      </c>
    </row>
  </sheetData>
  <sheetProtection/>
  <mergeCells count="23">
    <mergeCell ref="N3:N4"/>
    <mergeCell ref="G3:G4"/>
    <mergeCell ref="F3:F4"/>
    <mergeCell ref="B10:M10"/>
    <mergeCell ref="B13:M13"/>
    <mergeCell ref="E3:E4"/>
    <mergeCell ref="L3:L4"/>
    <mergeCell ref="M3:M4"/>
    <mergeCell ref="B1:N2"/>
    <mergeCell ref="H3:K3"/>
    <mergeCell ref="B3:B4"/>
    <mergeCell ref="C3:C4"/>
    <mergeCell ref="D3:D4"/>
    <mergeCell ref="A3:A4"/>
    <mergeCell ref="B50:M50"/>
    <mergeCell ref="B53:M53"/>
    <mergeCell ref="B16:M16"/>
    <mergeCell ref="B19:M19"/>
    <mergeCell ref="B26:M26"/>
    <mergeCell ref="B30:M30"/>
    <mergeCell ref="B38:M38"/>
    <mergeCell ref="B44:M44"/>
    <mergeCell ref="B5:M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F19" sqref="F19"/>
    </sheetView>
  </sheetViews>
  <sheetFormatPr defaultColWidth="9.125" defaultRowHeight="12.75"/>
  <cols>
    <col min="1" max="1" width="9.125" style="30" customWidth="1"/>
    <col min="2" max="2" width="28.25390625" style="15" bestFit="1" customWidth="1"/>
    <col min="3" max="3" width="26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8.25390625" style="5" bestFit="1" customWidth="1"/>
    <col min="8" max="8" width="5.625" style="1" bestFit="1" customWidth="1"/>
    <col min="9" max="9" width="9.625" style="1" bestFit="1" customWidth="1"/>
    <col min="10" max="10" width="9.375" style="4" customWidth="1"/>
    <col min="11" max="11" width="9.625" style="1" bestFit="1" customWidth="1"/>
    <col min="12" max="12" width="19.00390625" style="5" customWidth="1"/>
    <col min="13" max="16384" width="9.125" style="1" customWidth="1"/>
  </cols>
  <sheetData>
    <row r="1" spans="2:12" ht="15" customHeight="1">
      <c r="B1" s="41" t="s">
        <v>239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ht="150.75" customHeight="1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s="2" customFormat="1" ht="12.75" customHeight="1">
      <c r="A3" s="39" t="s">
        <v>181</v>
      </c>
      <c r="B3" s="39" t="s">
        <v>0</v>
      </c>
      <c r="C3" s="48" t="s">
        <v>182</v>
      </c>
      <c r="D3" s="50" t="s">
        <v>183</v>
      </c>
      <c r="E3" s="47" t="s">
        <v>6</v>
      </c>
      <c r="F3" s="47" t="s">
        <v>4</v>
      </c>
      <c r="G3" s="47" t="s">
        <v>219</v>
      </c>
      <c r="H3" s="47" t="s">
        <v>1</v>
      </c>
      <c r="I3" s="47"/>
      <c r="J3" s="47" t="s">
        <v>224</v>
      </c>
      <c r="K3" s="47" t="s">
        <v>3</v>
      </c>
      <c r="L3" s="52" t="s">
        <v>2</v>
      </c>
    </row>
    <row r="4" spans="1:12" s="2" customFormat="1" ht="21" customHeight="1" thickBot="1">
      <c r="A4" s="40"/>
      <c r="B4" s="40"/>
      <c r="C4" s="49"/>
      <c r="D4" s="51"/>
      <c r="E4" s="54"/>
      <c r="F4" s="54"/>
      <c r="G4" s="54"/>
      <c r="H4" s="3" t="s">
        <v>142</v>
      </c>
      <c r="I4" s="3" t="s">
        <v>141</v>
      </c>
      <c r="J4" s="54"/>
      <c r="K4" s="54"/>
      <c r="L4" s="53"/>
    </row>
    <row r="5" spans="2:11" ht="15.75">
      <c r="B5" s="55" t="s">
        <v>31</v>
      </c>
      <c r="C5" s="56"/>
      <c r="D5" s="56"/>
      <c r="E5" s="56"/>
      <c r="F5" s="56"/>
      <c r="G5" s="56"/>
      <c r="H5" s="56"/>
      <c r="I5" s="56"/>
      <c r="J5" s="56"/>
      <c r="K5" s="56"/>
    </row>
    <row r="6" spans="1:12" ht="12.75">
      <c r="A6" s="30" t="s">
        <v>189</v>
      </c>
      <c r="B6" s="14" t="s">
        <v>134</v>
      </c>
      <c r="C6" s="9" t="s">
        <v>140</v>
      </c>
      <c r="D6" s="9" t="s">
        <v>220</v>
      </c>
      <c r="E6" s="9" t="str">
        <f>"0,6618"</f>
        <v>0,6618</v>
      </c>
      <c r="F6" s="9" t="s">
        <v>10</v>
      </c>
      <c r="G6" s="9" t="s">
        <v>16</v>
      </c>
      <c r="H6" s="25" t="s">
        <v>37</v>
      </c>
      <c r="I6" s="25" t="s">
        <v>221</v>
      </c>
      <c r="J6" s="25" t="s">
        <v>133</v>
      </c>
      <c r="K6" s="25" t="str">
        <f>"952,9200"</f>
        <v>952,9200</v>
      </c>
      <c r="L6" s="9" t="s">
        <v>218</v>
      </c>
    </row>
    <row r="8" spans="2:11" ht="15.75">
      <c r="B8" s="57" t="s">
        <v>99</v>
      </c>
      <c r="C8" s="58"/>
      <c r="D8" s="58"/>
      <c r="E8" s="58"/>
      <c r="F8" s="58"/>
      <c r="G8" s="58"/>
      <c r="H8" s="58"/>
      <c r="I8" s="58"/>
      <c r="J8" s="58"/>
      <c r="K8" s="58"/>
    </row>
    <row r="9" spans="1:12" ht="12.75">
      <c r="A9" s="30" t="s">
        <v>189</v>
      </c>
      <c r="B9" s="14" t="s">
        <v>100</v>
      </c>
      <c r="C9" s="9" t="s">
        <v>139</v>
      </c>
      <c r="D9" s="9" t="s">
        <v>212</v>
      </c>
      <c r="E9" s="9" t="str">
        <f>"0,5925"</f>
        <v>0,5925</v>
      </c>
      <c r="F9" s="9" t="s">
        <v>10</v>
      </c>
      <c r="G9" s="9" t="s">
        <v>138</v>
      </c>
      <c r="H9" s="25" t="s">
        <v>137</v>
      </c>
      <c r="I9" s="25" t="s">
        <v>222</v>
      </c>
      <c r="J9" s="25" t="s">
        <v>132</v>
      </c>
      <c r="K9" s="25" t="str">
        <f>"2097,8758"</f>
        <v>2097,8758</v>
      </c>
      <c r="L9" s="9" t="s">
        <v>218</v>
      </c>
    </row>
    <row r="11" spans="2:11" ht="15.75">
      <c r="B11" s="57" t="s">
        <v>119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2" ht="12.75">
      <c r="A12" s="30" t="s">
        <v>189</v>
      </c>
      <c r="B12" s="14" t="s">
        <v>120</v>
      </c>
      <c r="C12" s="9" t="s">
        <v>136</v>
      </c>
      <c r="D12" s="9" t="s">
        <v>217</v>
      </c>
      <c r="E12" s="9" t="str">
        <f>"0,5548"</f>
        <v>0,5548</v>
      </c>
      <c r="F12" s="9" t="s">
        <v>10</v>
      </c>
      <c r="G12" s="9" t="s">
        <v>16</v>
      </c>
      <c r="H12" s="25" t="s">
        <v>93</v>
      </c>
      <c r="I12" s="25" t="s">
        <v>223</v>
      </c>
      <c r="J12" s="25" t="s">
        <v>135</v>
      </c>
      <c r="K12" s="25" t="str">
        <f>"717,0144"</f>
        <v>717,0144</v>
      </c>
      <c r="L12" s="9" t="s">
        <v>218</v>
      </c>
    </row>
  </sheetData>
  <sheetProtection/>
  <mergeCells count="15">
    <mergeCell ref="B5:K5"/>
    <mergeCell ref="B8:K8"/>
    <mergeCell ref="B11:K11"/>
    <mergeCell ref="E3:E4"/>
    <mergeCell ref="J3:J4"/>
    <mergeCell ref="K3:K4"/>
    <mergeCell ref="A3:A4"/>
    <mergeCell ref="B1:L2"/>
    <mergeCell ref="H3:I3"/>
    <mergeCell ref="B3:B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4">
      <selection activeCell="M16" sqref="M16"/>
    </sheetView>
  </sheetViews>
  <sheetFormatPr defaultColWidth="9.125" defaultRowHeight="12.75"/>
  <cols>
    <col min="1" max="1" width="9.125" style="30" customWidth="1"/>
    <col min="2" max="2" width="28.25390625" style="15" bestFit="1" customWidth="1"/>
    <col min="3" max="3" width="26.00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5.00390625" style="5" bestFit="1" customWidth="1"/>
    <col min="8" max="9" width="6.625" style="1" bestFit="1" customWidth="1"/>
    <col min="10" max="10" width="5.625" style="1" bestFit="1" customWidth="1"/>
    <col min="11" max="11" width="4.625" style="1" bestFit="1" customWidth="1"/>
    <col min="12" max="12" width="11.375" style="4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41" t="s">
        <v>240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2:14" ht="151.5" customHeight="1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s="2" customFormat="1" ht="12.75" customHeight="1">
      <c r="A3" s="39" t="s">
        <v>181</v>
      </c>
      <c r="B3" s="39" t="s">
        <v>0</v>
      </c>
      <c r="C3" s="48" t="s">
        <v>182</v>
      </c>
      <c r="D3" s="50" t="s">
        <v>183</v>
      </c>
      <c r="E3" s="47" t="s">
        <v>6</v>
      </c>
      <c r="F3" s="47" t="s">
        <v>4</v>
      </c>
      <c r="G3" s="47" t="s">
        <v>219</v>
      </c>
      <c r="H3" s="47" t="s">
        <v>180</v>
      </c>
      <c r="I3" s="47"/>
      <c r="J3" s="47"/>
      <c r="K3" s="47"/>
      <c r="L3" s="47" t="s">
        <v>184</v>
      </c>
      <c r="M3" s="47" t="s">
        <v>3</v>
      </c>
      <c r="N3" s="52" t="s">
        <v>2</v>
      </c>
    </row>
    <row r="4" spans="1:14" s="2" customFormat="1" ht="21" customHeight="1" thickBot="1">
      <c r="A4" s="40"/>
      <c r="B4" s="40"/>
      <c r="C4" s="49"/>
      <c r="D4" s="51"/>
      <c r="E4" s="54"/>
      <c r="F4" s="54"/>
      <c r="G4" s="54"/>
      <c r="H4" s="3">
        <v>1</v>
      </c>
      <c r="I4" s="3">
        <v>2</v>
      </c>
      <c r="J4" s="3">
        <v>3</v>
      </c>
      <c r="K4" s="3" t="s">
        <v>5</v>
      </c>
      <c r="L4" s="54"/>
      <c r="M4" s="54"/>
      <c r="N4" s="53"/>
    </row>
    <row r="5" spans="2:13" ht="15.75">
      <c r="B5" s="55" t="s">
        <v>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2.75">
      <c r="A6" s="30" t="s">
        <v>189</v>
      </c>
      <c r="B6" s="11" t="s">
        <v>14</v>
      </c>
      <c r="C6" s="6" t="s">
        <v>15</v>
      </c>
      <c r="D6" s="6" t="s">
        <v>194</v>
      </c>
      <c r="E6" s="6" t="str">
        <f>"1,1388"</f>
        <v>1,1388</v>
      </c>
      <c r="F6" s="6" t="s">
        <v>10</v>
      </c>
      <c r="G6" s="6" t="s">
        <v>16</v>
      </c>
      <c r="H6" s="35" t="s">
        <v>157</v>
      </c>
      <c r="I6" s="31" t="s">
        <v>37</v>
      </c>
      <c r="J6" s="31" t="s">
        <v>38</v>
      </c>
      <c r="K6" s="26"/>
      <c r="L6" s="22" t="s">
        <v>38</v>
      </c>
      <c r="M6" s="22" t="str">
        <f>"102,4920"</f>
        <v>102,4920</v>
      </c>
      <c r="N6" s="6" t="s">
        <v>218</v>
      </c>
    </row>
    <row r="7" spans="1:14" ht="12.75">
      <c r="A7" s="30" t="s">
        <v>189</v>
      </c>
      <c r="B7" s="13" t="s">
        <v>19</v>
      </c>
      <c r="C7" s="8" t="s">
        <v>20</v>
      </c>
      <c r="D7" s="8" t="s">
        <v>195</v>
      </c>
      <c r="E7" s="8" t="str">
        <f>"1,1659"</f>
        <v>1,1659</v>
      </c>
      <c r="F7" s="8" t="s">
        <v>10</v>
      </c>
      <c r="G7" s="8" t="s">
        <v>16</v>
      </c>
      <c r="H7" s="33" t="s">
        <v>179</v>
      </c>
      <c r="I7" s="33" t="s">
        <v>157</v>
      </c>
      <c r="J7" s="33" t="s">
        <v>37</v>
      </c>
      <c r="K7" s="28"/>
      <c r="L7" s="24" t="s">
        <v>37</v>
      </c>
      <c r="M7" s="24" t="str">
        <f>"93,2720"</f>
        <v>93,2720</v>
      </c>
      <c r="N7" s="8" t="s">
        <v>218</v>
      </c>
    </row>
    <row r="9" spans="2:13" ht="15.75"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4" ht="12.75">
      <c r="A10" s="30" t="s">
        <v>189</v>
      </c>
      <c r="B10" s="14" t="s">
        <v>24</v>
      </c>
      <c r="C10" s="9" t="s">
        <v>25</v>
      </c>
      <c r="D10" s="9" t="s">
        <v>196</v>
      </c>
      <c r="E10" s="9" t="str">
        <f>"1,0107"</f>
        <v>1,0107</v>
      </c>
      <c r="F10" s="9" t="s">
        <v>10</v>
      </c>
      <c r="G10" s="9" t="s">
        <v>16</v>
      </c>
      <c r="H10" s="34" t="s">
        <v>43</v>
      </c>
      <c r="I10" s="34" t="s">
        <v>60</v>
      </c>
      <c r="J10" s="34" t="s">
        <v>46</v>
      </c>
      <c r="K10" s="29"/>
      <c r="L10" s="25" t="s">
        <v>46</v>
      </c>
      <c r="M10" s="25" t="str">
        <f>"111,1770"</f>
        <v>111,1770</v>
      </c>
      <c r="N10" s="9" t="s">
        <v>218</v>
      </c>
    </row>
    <row r="12" spans="2:13" ht="15.75">
      <c r="B12" s="57" t="s">
        <v>34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4" ht="12.75">
      <c r="A13" s="30" t="s">
        <v>189</v>
      </c>
      <c r="B13" s="11" t="s">
        <v>159</v>
      </c>
      <c r="C13" s="6" t="s">
        <v>178</v>
      </c>
      <c r="D13" s="6" t="s">
        <v>225</v>
      </c>
      <c r="E13" s="6" t="str">
        <f>"0,9380"</f>
        <v>0,9380</v>
      </c>
      <c r="F13" s="6" t="s">
        <v>10</v>
      </c>
      <c r="G13" s="6" t="s">
        <v>16</v>
      </c>
      <c r="H13" s="31" t="s">
        <v>47</v>
      </c>
      <c r="I13" s="35" t="s">
        <v>48</v>
      </c>
      <c r="J13" s="35" t="s">
        <v>48</v>
      </c>
      <c r="K13" s="26"/>
      <c r="L13" s="22" t="s">
        <v>47</v>
      </c>
      <c r="M13" s="22" t="str">
        <f>"107,8757"</f>
        <v>107,8757</v>
      </c>
      <c r="N13" s="6" t="s">
        <v>218</v>
      </c>
    </row>
    <row r="14" spans="1:14" ht="12.75">
      <c r="A14" s="30" t="s">
        <v>189</v>
      </c>
      <c r="B14" s="12" t="s">
        <v>158</v>
      </c>
      <c r="C14" s="7" t="s">
        <v>177</v>
      </c>
      <c r="D14" s="7" t="s">
        <v>201</v>
      </c>
      <c r="E14" s="7" t="str">
        <f>"0,9222"</f>
        <v>0,9222</v>
      </c>
      <c r="F14" s="7" t="s">
        <v>10</v>
      </c>
      <c r="G14" s="7" t="s">
        <v>16</v>
      </c>
      <c r="H14" s="32" t="s">
        <v>174</v>
      </c>
      <c r="I14" s="32" t="s">
        <v>176</v>
      </c>
      <c r="J14" s="32" t="s">
        <v>157</v>
      </c>
      <c r="K14" s="27"/>
      <c r="L14" s="23" t="s">
        <v>157</v>
      </c>
      <c r="M14" s="23" t="str">
        <f>"69,1650"</f>
        <v>69,1650</v>
      </c>
      <c r="N14" s="7" t="s">
        <v>218</v>
      </c>
    </row>
    <row r="15" spans="1:14" ht="12.75">
      <c r="A15" s="30" t="s">
        <v>189</v>
      </c>
      <c r="B15" s="13" t="s">
        <v>155</v>
      </c>
      <c r="C15" s="8" t="s">
        <v>175</v>
      </c>
      <c r="D15" s="8" t="s">
        <v>226</v>
      </c>
      <c r="E15" s="8" t="str">
        <f>"0,9511"</f>
        <v>0,9511</v>
      </c>
      <c r="F15" s="8" t="s">
        <v>10</v>
      </c>
      <c r="G15" s="8" t="s">
        <v>16</v>
      </c>
      <c r="H15" s="33" t="s">
        <v>174</v>
      </c>
      <c r="I15" s="33" t="s">
        <v>154</v>
      </c>
      <c r="J15" s="38" t="s">
        <v>37</v>
      </c>
      <c r="K15" s="28"/>
      <c r="L15" s="24" t="s">
        <v>154</v>
      </c>
      <c r="M15" s="24" t="str">
        <f>"66,5770"</f>
        <v>66,5770</v>
      </c>
      <c r="N15" s="8" t="s">
        <v>218</v>
      </c>
    </row>
    <row r="17" spans="2:13" ht="15.75">
      <c r="B17" s="57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4" ht="12.75">
      <c r="A18" s="30" t="s">
        <v>189</v>
      </c>
      <c r="B18" s="14" t="s">
        <v>28</v>
      </c>
      <c r="C18" s="9" t="s">
        <v>29</v>
      </c>
      <c r="D18" s="9" t="s">
        <v>197</v>
      </c>
      <c r="E18" s="9" t="str">
        <f>"0,8799"</f>
        <v>0,8799</v>
      </c>
      <c r="F18" s="9" t="s">
        <v>10</v>
      </c>
      <c r="G18" s="9" t="s">
        <v>16</v>
      </c>
      <c r="H18" s="34" t="s">
        <v>38</v>
      </c>
      <c r="I18" s="34" t="s">
        <v>59</v>
      </c>
      <c r="J18" s="34" t="s">
        <v>46</v>
      </c>
      <c r="K18" s="29"/>
      <c r="L18" s="25" t="s">
        <v>46</v>
      </c>
      <c r="M18" s="25" t="str">
        <f>"96,7945"</f>
        <v>96,7945</v>
      </c>
      <c r="N18" s="9" t="s">
        <v>218</v>
      </c>
    </row>
    <row r="20" spans="2:13" ht="15.75">
      <c r="B20" s="57" t="s">
        <v>31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4" ht="12.75">
      <c r="A21" s="30" t="s">
        <v>189</v>
      </c>
      <c r="B21" s="14" t="s">
        <v>32</v>
      </c>
      <c r="C21" s="9" t="s">
        <v>33</v>
      </c>
      <c r="D21" s="9" t="s">
        <v>198</v>
      </c>
      <c r="E21" s="9" t="str">
        <f>"0,8089"</f>
        <v>0,8089</v>
      </c>
      <c r="F21" s="9" t="s">
        <v>10</v>
      </c>
      <c r="G21" s="9" t="s">
        <v>16</v>
      </c>
      <c r="H21" s="34" t="s">
        <v>59</v>
      </c>
      <c r="I21" s="34" t="s">
        <v>46</v>
      </c>
      <c r="J21" s="34" t="s">
        <v>63</v>
      </c>
      <c r="K21" s="29"/>
      <c r="L21" s="25" t="s">
        <v>63</v>
      </c>
      <c r="M21" s="25" t="str">
        <f>"97,0680"</f>
        <v>97,0680</v>
      </c>
      <c r="N21" s="9" t="s">
        <v>218</v>
      </c>
    </row>
    <row r="23" spans="2:13" ht="15.75">
      <c r="B23" s="57" t="s">
        <v>85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4" ht="12.75">
      <c r="A24" s="30" t="s">
        <v>189</v>
      </c>
      <c r="B24" s="14" t="s">
        <v>156</v>
      </c>
      <c r="C24" s="9" t="s">
        <v>173</v>
      </c>
      <c r="D24" s="9" t="s">
        <v>227</v>
      </c>
      <c r="E24" s="9" t="str">
        <f>"0,7790"</f>
        <v>0,7790</v>
      </c>
      <c r="F24" s="9" t="s">
        <v>10</v>
      </c>
      <c r="G24" s="9" t="s">
        <v>16</v>
      </c>
      <c r="H24" s="34" t="s">
        <v>46</v>
      </c>
      <c r="I24" s="34" t="s">
        <v>63</v>
      </c>
      <c r="J24" s="34" t="s">
        <v>48</v>
      </c>
      <c r="K24" s="29"/>
      <c r="L24" s="25" t="s">
        <v>48</v>
      </c>
      <c r="M24" s="25" t="str">
        <f>"97,3812"</f>
        <v>97,3812</v>
      </c>
      <c r="N24" s="9" t="s">
        <v>218</v>
      </c>
    </row>
    <row r="26" spans="2:13" ht="15.75">
      <c r="B26" s="57" t="s">
        <v>34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4" ht="12.75">
      <c r="A27" s="30" t="s">
        <v>189</v>
      </c>
      <c r="B27" s="11" t="s">
        <v>40</v>
      </c>
      <c r="C27" s="6" t="s">
        <v>41</v>
      </c>
      <c r="D27" s="6" t="s">
        <v>200</v>
      </c>
      <c r="E27" s="6" t="str">
        <f>"0,7942"</f>
        <v>0,7942</v>
      </c>
      <c r="F27" s="6" t="s">
        <v>10</v>
      </c>
      <c r="G27" s="6" t="s">
        <v>16</v>
      </c>
      <c r="H27" s="31" t="s">
        <v>66</v>
      </c>
      <c r="I27" s="31" t="s">
        <v>54</v>
      </c>
      <c r="J27" s="35" t="s">
        <v>171</v>
      </c>
      <c r="K27" s="26"/>
      <c r="L27" s="22" t="s">
        <v>54</v>
      </c>
      <c r="M27" s="22" t="str">
        <f>"111,1880"</f>
        <v>111,1880</v>
      </c>
      <c r="N27" s="6" t="s">
        <v>218</v>
      </c>
    </row>
    <row r="28" spans="1:14" ht="12.75">
      <c r="A28" s="30" t="s">
        <v>189</v>
      </c>
      <c r="B28" s="12" t="s">
        <v>44</v>
      </c>
      <c r="C28" s="7" t="s">
        <v>45</v>
      </c>
      <c r="D28" s="7" t="s">
        <v>201</v>
      </c>
      <c r="E28" s="7" t="str">
        <f>"0,7691"</f>
        <v>0,7691</v>
      </c>
      <c r="F28" s="7" t="s">
        <v>10</v>
      </c>
      <c r="G28" s="7" t="s">
        <v>16</v>
      </c>
      <c r="H28" s="32" t="s">
        <v>102</v>
      </c>
      <c r="I28" s="37" t="s">
        <v>148</v>
      </c>
      <c r="J28" s="32" t="s">
        <v>148</v>
      </c>
      <c r="K28" s="27"/>
      <c r="L28" s="23" t="s">
        <v>148</v>
      </c>
      <c r="M28" s="23" t="str">
        <f>"161,5110"</f>
        <v>161,5110</v>
      </c>
      <c r="N28" s="7" t="s">
        <v>218</v>
      </c>
    </row>
    <row r="29" spans="1:14" ht="12.75">
      <c r="A29" s="30" t="s">
        <v>190</v>
      </c>
      <c r="B29" s="12" t="s">
        <v>49</v>
      </c>
      <c r="C29" s="7" t="s">
        <v>50</v>
      </c>
      <c r="D29" s="7" t="s">
        <v>179</v>
      </c>
      <c r="E29" s="7" t="str">
        <f>"0,7733"</f>
        <v>0,7733</v>
      </c>
      <c r="F29" s="7" t="s">
        <v>10</v>
      </c>
      <c r="G29" s="7" t="s">
        <v>16</v>
      </c>
      <c r="H29" s="32" t="s">
        <v>63</v>
      </c>
      <c r="I29" s="32" t="s">
        <v>112</v>
      </c>
      <c r="J29" s="32" t="s">
        <v>54</v>
      </c>
      <c r="K29" s="27"/>
      <c r="L29" s="23" t="s">
        <v>54</v>
      </c>
      <c r="M29" s="23" t="str">
        <f>"108,2620"</f>
        <v>108,2620</v>
      </c>
      <c r="N29" s="7" t="s">
        <v>218</v>
      </c>
    </row>
    <row r="30" spans="1:14" ht="12.75">
      <c r="A30" s="30" t="s">
        <v>189</v>
      </c>
      <c r="B30" s="13" t="s">
        <v>143</v>
      </c>
      <c r="C30" s="8" t="s">
        <v>172</v>
      </c>
      <c r="D30" s="8" t="s">
        <v>228</v>
      </c>
      <c r="E30" s="8" t="str">
        <f>"0,7630"</f>
        <v>0,7630</v>
      </c>
      <c r="F30" s="8" t="s">
        <v>10</v>
      </c>
      <c r="G30" s="8" t="s">
        <v>16</v>
      </c>
      <c r="H30" s="33" t="s">
        <v>171</v>
      </c>
      <c r="I30" s="33" t="s">
        <v>97</v>
      </c>
      <c r="J30" s="38" t="s">
        <v>76</v>
      </c>
      <c r="K30" s="28"/>
      <c r="L30" s="24" t="s">
        <v>97</v>
      </c>
      <c r="M30" s="24" t="str">
        <f>"122,0800"</f>
        <v>122,0800</v>
      </c>
      <c r="N30" s="8" t="s">
        <v>218</v>
      </c>
    </row>
    <row r="32" spans="2:13" ht="15.75">
      <c r="B32" s="57" t="s">
        <v>27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4" ht="12.75">
      <c r="A33" s="30" t="s">
        <v>189</v>
      </c>
      <c r="B33" s="11" t="s">
        <v>153</v>
      </c>
      <c r="C33" s="6" t="s">
        <v>170</v>
      </c>
      <c r="D33" s="6" t="s">
        <v>229</v>
      </c>
      <c r="E33" s="6" t="str">
        <f>"0,6990"</f>
        <v>0,6990</v>
      </c>
      <c r="F33" s="6" t="s">
        <v>10</v>
      </c>
      <c r="G33" s="6" t="s">
        <v>16</v>
      </c>
      <c r="H33" s="31" t="s">
        <v>236</v>
      </c>
      <c r="I33" s="31" t="s">
        <v>169</v>
      </c>
      <c r="J33" s="31" t="s">
        <v>104</v>
      </c>
      <c r="K33" s="26"/>
      <c r="L33" s="22" t="s">
        <v>104</v>
      </c>
      <c r="M33" s="22" t="str">
        <f>"139,8000"</f>
        <v>139,8000</v>
      </c>
      <c r="N33" s="6" t="s">
        <v>218</v>
      </c>
    </row>
    <row r="34" spans="1:14" ht="12.75">
      <c r="A34" s="30" t="s">
        <v>190</v>
      </c>
      <c r="B34" s="13" t="s">
        <v>150</v>
      </c>
      <c r="C34" s="8" t="s">
        <v>168</v>
      </c>
      <c r="D34" s="8" t="s">
        <v>230</v>
      </c>
      <c r="E34" s="8" t="str">
        <f>"0,7393"</f>
        <v>0,7393</v>
      </c>
      <c r="F34" s="8" t="s">
        <v>10</v>
      </c>
      <c r="G34" s="8" t="s">
        <v>16</v>
      </c>
      <c r="H34" s="33" t="s">
        <v>98</v>
      </c>
      <c r="I34" s="38" t="s">
        <v>76</v>
      </c>
      <c r="J34" s="38" t="s">
        <v>76</v>
      </c>
      <c r="K34" s="28"/>
      <c r="L34" s="24" t="s">
        <v>98</v>
      </c>
      <c r="M34" s="24" t="str">
        <f>"121,9763"</f>
        <v>121,9763</v>
      </c>
      <c r="N34" s="8" t="s">
        <v>218</v>
      </c>
    </row>
    <row r="36" spans="2:13" ht="15.75">
      <c r="B36" s="57" t="s">
        <v>31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4" ht="12.75">
      <c r="A37" s="30" t="s">
        <v>189</v>
      </c>
      <c r="B37" s="11" t="s">
        <v>149</v>
      </c>
      <c r="C37" s="6" t="s">
        <v>167</v>
      </c>
      <c r="D37" s="6" t="s">
        <v>231</v>
      </c>
      <c r="E37" s="6" t="str">
        <f>"0,6730"</f>
        <v>0,6730</v>
      </c>
      <c r="F37" s="6" t="s">
        <v>10</v>
      </c>
      <c r="G37" s="6" t="s">
        <v>16</v>
      </c>
      <c r="H37" s="35" t="s">
        <v>78</v>
      </c>
      <c r="I37" s="31" t="s">
        <v>78</v>
      </c>
      <c r="J37" s="35" t="s">
        <v>107</v>
      </c>
      <c r="K37" s="26"/>
      <c r="L37" s="22" t="s">
        <v>78</v>
      </c>
      <c r="M37" s="22" t="str">
        <f>"121,1490"</f>
        <v>121,1490</v>
      </c>
      <c r="N37" s="6" t="s">
        <v>218</v>
      </c>
    </row>
    <row r="38" spans="1:14" ht="12.75">
      <c r="A38" s="30" t="s">
        <v>189</v>
      </c>
      <c r="B38" s="13" t="s">
        <v>144</v>
      </c>
      <c r="C38" s="8" t="s">
        <v>166</v>
      </c>
      <c r="D38" s="8" t="s">
        <v>232</v>
      </c>
      <c r="E38" s="8" t="str">
        <f>"0,6508"</f>
        <v>0,6508</v>
      </c>
      <c r="F38" s="8" t="s">
        <v>10</v>
      </c>
      <c r="G38" s="8" t="s">
        <v>16</v>
      </c>
      <c r="H38" s="33" t="s">
        <v>107</v>
      </c>
      <c r="I38" s="33" t="s">
        <v>102</v>
      </c>
      <c r="J38" s="38" t="s">
        <v>104</v>
      </c>
      <c r="K38" s="28"/>
      <c r="L38" s="24" t="s">
        <v>102</v>
      </c>
      <c r="M38" s="24" t="str">
        <f>"123,6520"</f>
        <v>123,6520</v>
      </c>
      <c r="N38" s="8" t="s">
        <v>218</v>
      </c>
    </row>
    <row r="40" spans="2:13" ht="15.75">
      <c r="B40" s="57" t="s">
        <v>85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4" ht="12.75">
      <c r="A41" s="30" t="s">
        <v>189</v>
      </c>
      <c r="B41" s="11" t="s">
        <v>86</v>
      </c>
      <c r="C41" s="6" t="s">
        <v>87</v>
      </c>
      <c r="D41" s="6" t="s">
        <v>209</v>
      </c>
      <c r="E41" s="6" t="str">
        <f>"0,6169"</f>
        <v>0,6169</v>
      </c>
      <c r="F41" s="6" t="s">
        <v>10</v>
      </c>
      <c r="G41" s="6" t="s">
        <v>16</v>
      </c>
      <c r="H41" s="31" t="s">
        <v>102</v>
      </c>
      <c r="I41" s="35" t="s">
        <v>104</v>
      </c>
      <c r="J41" s="35" t="s">
        <v>104</v>
      </c>
      <c r="K41" s="26"/>
      <c r="L41" s="22" t="s">
        <v>102</v>
      </c>
      <c r="M41" s="22" t="str">
        <f>"117,2015"</f>
        <v>117,2015</v>
      </c>
      <c r="N41" s="6" t="s">
        <v>218</v>
      </c>
    </row>
    <row r="42" spans="1:14" ht="12.75">
      <c r="A42" s="30" t="s">
        <v>189</v>
      </c>
      <c r="B42" s="13" t="s">
        <v>145</v>
      </c>
      <c r="C42" s="8" t="s">
        <v>165</v>
      </c>
      <c r="D42" s="8" t="s">
        <v>233</v>
      </c>
      <c r="E42" s="8" t="str">
        <f>"0,6281"</f>
        <v>0,6281</v>
      </c>
      <c r="F42" s="8" t="s">
        <v>10</v>
      </c>
      <c r="G42" s="8" t="s">
        <v>16</v>
      </c>
      <c r="H42" s="38" t="s">
        <v>78</v>
      </c>
      <c r="I42" s="33" t="s">
        <v>102</v>
      </c>
      <c r="J42" s="33" t="s">
        <v>104</v>
      </c>
      <c r="K42" s="28"/>
      <c r="L42" s="24" t="s">
        <v>104</v>
      </c>
      <c r="M42" s="24" t="str">
        <f>"125,6200"</f>
        <v>125,6200</v>
      </c>
      <c r="N42" s="8" t="s">
        <v>218</v>
      </c>
    </row>
    <row r="44" spans="2:13" ht="15.75">
      <c r="B44" s="57" t="s">
        <v>99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4" ht="12.75">
      <c r="A45" s="30" t="s">
        <v>189</v>
      </c>
      <c r="B45" s="11" t="s">
        <v>147</v>
      </c>
      <c r="C45" s="6" t="s">
        <v>164</v>
      </c>
      <c r="D45" s="6" t="s">
        <v>234</v>
      </c>
      <c r="E45" s="6" t="str">
        <f>"0,5997"</f>
        <v>0,5997</v>
      </c>
      <c r="F45" s="6" t="s">
        <v>10</v>
      </c>
      <c r="G45" s="6" t="s">
        <v>16</v>
      </c>
      <c r="H45" s="31" t="s">
        <v>162</v>
      </c>
      <c r="I45" s="31" t="s">
        <v>161</v>
      </c>
      <c r="J45" s="31" t="s">
        <v>146</v>
      </c>
      <c r="K45" s="26"/>
      <c r="L45" s="22" t="s">
        <v>146</v>
      </c>
      <c r="M45" s="22" t="str">
        <f>"179,8950"</f>
        <v>179,8950</v>
      </c>
      <c r="N45" s="6" t="s">
        <v>218</v>
      </c>
    </row>
    <row r="46" spans="1:14" ht="12.75">
      <c r="A46" s="30" t="s">
        <v>189</v>
      </c>
      <c r="B46" s="13" t="s">
        <v>147</v>
      </c>
      <c r="C46" s="8" t="s">
        <v>163</v>
      </c>
      <c r="D46" s="8" t="s">
        <v>234</v>
      </c>
      <c r="E46" s="8" t="str">
        <f>"0,5997"</f>
        <v>0,5997</v>
      </c>
      <c r="F46" s="8" t="s">
        <v>10</v>
      </c>
      <c r="G46" s="8" t="s">
        <v>16</v>
      </c>
      <c r="H46" s="33" t="s">
        <v>162</v>
      </c>
      <c r="I46" s="33" t="s">
        <v>161</v>
      </c>
      <c r="J46" s="33" t="s">
        <v>146</v>
      </c>
      <c r="K46" s="28"/>
      <c r="L46" s="24" t="s">
        <v>146</v>
      </c>
      <c r="M46" s="24" t="str">
        <f>"179,8950"</f>
        <v>179,8950</v>
      </c>
      <c r="N46" s="8" t="s">
        <v>218</v>
      </c>
    </row>
    <row r="48" spans="2:13" ht="15.75">
      <c r="B48" s="57" t="s">
        <v>113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4" ht="12.75">
      <c r="A49" s="30" t="s">
        <v>189</v>
      </c>
      <c r="B49" s="14" t="s">
        <v>152</v>
      </c>
      <c r="C49" s="9" t="s">
        <v>160</v>
      </c>
      <c r="D49" s="9" t="s">
        <v>235</v>
      </c>
      <c r="E49" s="9" t="str">
        <f>"0,5655"</f>
        <v>0,5655</v>
      </c>
      <c r="F49" s="9" t="s">
        <v>10</v>
      </c>
      <c r="G49" s="9" t="s">
        <v>16</v>
      </c>
      <c r="H49" s="34" t="s">
        <v>104</v>
      </c>
      <c r="I49" s="34" t="s">
        <v>148</v>
      </c>
      <c r="J49" s="34" t="s">
        <v>151</v>
      </c>
      <c r="K49" s="29"/>
      <c r="L49" s="25" t="s">
        <v>151</v>
      </c>
      <c r="M49" s="25" t="str">
        <f>"124,4100"</f>
        <v>124,4100</v>
      </c>
      <c r="N49" s="9" t="s">
        <v>218</v>
      </c>
    </row>
  </sheetData>
  <sheetProtection/>
  <mergeCells count="24">
    <mergeCell ref="B40:M40"/>
    <mergeCell ref="B44:M44"/>
    <mergeCell ref="B48:M48"/>
    <mergeCell ref="B17:M17"/>
    <mergeCell ref="B20:M20"/>
    <mergeCell ref="B23:M23"/>
    <mergeCell ref="B26:M26"/>
    <mergeCell ref="B32:M32"/>
    <mergeCell ref="B36:M36"/>
    <mergeCell ref="B5:M5"/>
    <mergeCell ref="B9:M9"/>
    <mergeCell ref="B12:M12"/>
    <mergeCell ref="E3:E4"/>
    <mergeCell ref="L3:L4"/>
    <mergeCell ref="M3:M4"/>
    <mergeCell ref="A3:A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2016-07-07T09:01:45Z</dcterms:modified>
  <cp:category/>
  <cp:version/>
  <cp:contentType/>
  <cp:contentStatus/>
</cp:coreProperties>
</file>