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activeTab="0"/>
  </bookViews>
  <sheets>
    <sheet name="Rolling Thunder" sheetId="1" r:id="rId1"/>
    <sheet name="Пауэрспорт" sheetId="2" r:id="rId2"/>
    <sheet name="Народный жим 1_2 веса" sheetId="3" r:id="rId3"/>
    <sheet name="Народный жим 1 вес ДК" sheetId="4" r:id="rId4"/>
    <sheet name="Народный жим 1 вес" sheetId="5" r:id="rId5"/>
    <sheet name="Присед без экипировки" sheetId="6" r:id="rId6"/>
    <sheet name="Силовое двоеборье без экипировк" sheetId="7" r:id="rId7"/>
    <sheet name="Становая тяга без экипировки ДК" sheetId="8" r:id="rId8"/>
    <sheet name="Становая тяга без экипировки" sheetId="9" r:id="rId9"/>
    <sheet name="Жим лежа в однослойной экипиров" sheetId="10" r:id="rId10"/>
    <sheet name="Жим лежа без экипировки ДК" sheetId="11" r:id="rId11"/>
    <sheet name="Жим лежа без экипировки" sheetId="12" r:id="rId12"/>
    <sheet name="Пауэрлифтинг без экипировки ДК" sheetId="13" r:id="rId13"/>
    <sheet name="Пауэрлифтинг без экипировки" sheetId="14" r:id="rId14"/>
  </sheets>
  <definedNames/>
  <calcPr fullCalcOnLoad="1" refMode="R1C1"/>
</workbook>
</file>

<file path=xl/sharedStrings.xml><?xml version="1.0" encoding="utf-8"?>
<sst xmlns="http://schemas.openxmlformats.org/spreadsheetml/2006/main" count="762" uniqueCount="284">
  <si>
    <t>ФИО</t>
  </si>
  <si>
    <t>Сумма</t>
  </si>
  <si>
    <t>Тренер</t>
  </si>
  <si>
    <t>Очки</t>
  </si>
  <si>
    <t>Команда</t>
  </si>
  <si>
    <t>Рек</t>
  </si>
  <si>
    <t>Подъем на бицес</t>
  </si>
  <si>
    <t>Армейский жим</t>
  </si>
  <si>
    <t>Gloss</t>
  </si>
  <si>
    <t>ВЕСОВАЯ КАТЕГОРИЯ   90</t>
  </si>
  <si>
    <t xml:space="preserve">Лично </t>
  </si>
  <si>
    <t xml:space="preserve">самостоятельно </t>
  </si>
  <si>
    <t>Должников Алексей</t>
  </si>
  <si>
    <t>Open (07.07.1990)/25</t>
  </si>
  <si>
    <t xml:space="preserve">Саратов/Саратовская область </t>
  </si>
  <si>
    <t>43,0</t>
  </si>
  <si>
    <t>58,0</t>
  </si>
  <si>
    <t>68,0</t>
  </si>
  <si>
    <t>Место</t>
  </si>
  <si>
    <t>Весовая категория               Дата рождения/возраст</t>
  </si>
  <si>
    <t>Собств. вес</t>
  </si>
  <si>
    <t>Город/ область</t>
  </si>
  <si>
    <t>0,6557</t>
  </si>
  <si>
    <t>Яковлев Юрий</t>
  </si>
  <si>
    <t>Open (30.12.1986)/29</t>
  </si>
  <si>
    <t xml:space="preserve">Энгельс/Саратовская область </t>
  </si>
  <si>
    <t>90,0</t>
  </si>
  <si>
    <t>102,5</t>
  </si>
  <si>
    <t>0</t>
  </si>
  <si>
    <t xml:space="preserve">Самостоятельно </t>
  </si>
  <si>
    <t>Жим</t>
  </si>
  <si>
    <t>Ерохин Игорь</t>
  </si>
  <si>
    <t>Open (13.11.1985)/30</t>
  </si>
  <si>
    <t>ВЕСОВАЯ КАТЕГОРИЯ   100</t>
  </si>
  <si>
    <t>Зинатулин Ринат</t>
  </si>
  <si>
    <t>Open (24.07.1989)/26</t>
  </si>
  <si>
    <t>97,5</t>
  </si>
  <si>
    <t>Севостьянов Роман</t>
  </si>
  <si>
    <t>Open (27.01.1977)/39</t>
  </si>
  <si>
    <t>ВЕСОВАЯ КАТЕГОРИЯ   110</t>
  </si>
  <si>
    <t>Акимов Константин</t>
  </si>
  <si>
    <t>Masters 40-49 (10.03.1975)/41</t>
  </si>
  <si>
    <t>110,0</t>
  </si>
  <si>
    <t>2242,5</t>
  </si>
  <si>
    <t>1800,0</t>
  </si>
  <si>
    <t>1267,5</t>
  </si>
  <si>
    <t>3300,0</t>
  </si>
  <si>
    <t>Вес</t>
  </si>
  <si>
    <t>Повторы</t>
  </si>
  <si>
    <t>Тоннаж</t>
  </si>
  <si>
    <t>п. Красный Октябрь/Саратовская область</t>
  </si>
  <si>
    <t>Чемпионат Саратовской области                                                                                                      Народный жим (1 вес) ДК
г. Саратов, 09 апреля 2016 г.</t>
  </si>
  <si>
    <t>20</t>
  </si>
  <si>
    <t>23</t>
  </si>
  <si>
    <t>13</t>
  </si>
  <si>
    <t>30</t>
  </si>
  <si>
    <t>1</t>
  </si>
  <si>
    <t>2</t>
  </si>
  <si>
    <t>89,9</t>
  </si>
  <si>
    <t>95,9</t>
  </si>
  <si>
    <t>96,0</t>
  </si>
  <si>
    <t>109,7</t>
  </si>
  <si>
    <t>88,6</t>
  </si>
  <si>
    <t>80,4</t>
  </si>
  <si>
    <t>Присед</t>
  </si>
  <si>
    <t>Приходько Андрей</t>
  </si>
  <si>
    <t>Open (26.05.1983)/32</t>
  </si>
  <si>
    <t>190,0</t>
  </si>
  <si>
    <t>200,0</t>
  </si>
  <si>
    <t>205,0</t>
  </si>
  <si>
    <t>94,0</t>
  </si>
  <si>
    <t>Результат</t>
  </si>
  <si>
    <t>Тяга</t>
  </si>
  <si>
    <t>Лёвин Денис</t>
  </si>
  <si>
    <t>Open (11.11.1989)/26</t>
  </si>
  <si>
    <t>170,0</t>
  </si>
  <si>
    <t>182,5</t>
  </si>
  <si>
    <t>285,0</t>
  </si>
  <si>
    <t>302,5</t>
  </si>
  <si>
    <t>ВЕСОВАЯ КАТЕГОРИЯ   82.5</t>
  </si>
  <si>
    <t xml:space="preserve">Лосученко </t>
  </si>
  <si>
    <t>Masters 60-64 (06.12.1955)/60</t>
  </si>
  <si>
    <t>220,0</t>
  </si>
  <si>
    <t>108,4</t>
  </si>
  <si>
    <t>81,7</t>
  </si>
  <si>
    <t>ВЕСОВАЯ КАТЕГОРИЯ   67.5</t>
  </si>
  <si>
    <t>Плаксин Артур</t>
  </si>
  <si>
    <t>Open (02.11.1989)/26</t>
  </si>
  <si>
    <t>65,0</t>
  </si>
  <si>
    <t>Семенихин Иван</t>
  </si>
  <si>
    <t>Open (03.03.1991)/25</t>
  </si>
  <si>
    <t>210,0</t>
  </si>
  <si>
    <t>230,0</t>
  </si>
  <si>
    <t>Дворядкин Павел</t>
  </si>
  <si>
    <t>Open (17.07.1986)/29</t>
  </si>
  <si>
    <t xml:space="preserve">Пенза/Пензенская область </t>
  </si>
  <si>
    <t>Степанов Сергей</t>
  </si>
  <si>
    <t>Open (28.10.1988)/27</t>
  </si>
  <si>
    <t>80,0</t>
  </si>
  <si>
    <t>Зотов Алексей</t>
  </si>
  <si>
    <t>Open (05.07.1986)/29</t>
  </si>
  <si>
    <t>92,5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</si>
  <si>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</si>
  <si>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</si>
  <si>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</si>
  <si>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</si>
  <si>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</si>
  <si>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</si>
  <si>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</si>
  <si>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</si>
  <si>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>3145,0</t>
  </si>
  <si>
    <t>2480,0</t>
  </si>
  <si>
    <t>Красноармейск/Московская область</t>
  </si>
  <si>
    <t>Чемпионат Саратовской области                                                                                                      Народный жим (1 вес)
г. Саратов, 09 апреля 2016 г.</t>
  </si>
  <si>
    <t>31</t>
  </si>
  <si>
    <t>34</t>
  </si>
  <si>
    <t>79,5</t>
  </si>
  <si>
    <t>92,0</t>
  </si>
  <si>
    <t>Ольховская Анастасия</t>
  </si>
  <si>
    <t>Open (31.03.1987)/29</t>
  </si>
  <si>
    <t>62,50</t>
  </si>
  <si>
    <t>32,5</t>
  </si>
  <si>
    <t>1105,0</t>
  </si>
  <si>
    <t>Чемпионат Саратовской области                                                                                                             Rolling Thunder
г. Саратов, 09 апреля 2016 г.</t>
  </si>
  <si>
    <t>86,3</t>
  </si>
  <si>
    <t>84,8</t>
  </si>
  <si>
    <t xml:space="preserve">Чепурнов В. </t>
  </si>
  <si>
    <t>ВЕСОВАЯ КАТЕГОРИЯ   48</t>
  </si>
  <si>
    <t>Филиппова Екатерина</t>
  </si>
  <si>
    <t>Teen 18-19 (11.09.1996)/19</t>
  </si>
  <si>
    <t>40,0</t>
  </si>
  <si>
    <t>45,0</t>
  </si>
  <si>
    <t>ВЕСОВАЯ КАТЕГОРИЯ   56</t>
  </si>
  <si>
    <t>Калинин Олег</t>
  </si>
  <si>
    <t>Juniors 20-23 (04.02.1994)/22</t>
  </si>
  <si>
    <t>85,0</t>
  </si>
  <si>
    <t>95,0</t>
  </si>
  <si>
    <t>Королев Глеб</t>
  </si>
  <si>
    <t>Teen 16-17 (12.10.1999)/16</t>
  </si>
  <si>
    <t>75,0</t>
  </si>
  <si>
    <t>ВЕСОВАЯ КАТЕГОРИЯ   75</t>
  </si>
  <si>
    <t>Стецюра Николай</t>
  </si>
  <si>
    <t>Juniors 20-23 (02.02.1996)/20</t>
  </si>
  <si>
    <t>Шестаков Николай</t>
  </si>
  <si>
    <t>Open (25.03.1979)/37</t>
  </si>
  <si>
    <t>140,0</t>
  </si>
  <si>
    <t>145,0</t>
  </si>
  <si>
    <t>135,0</t>
  </si>
  <si>
    <t>152,5</t>
  </si>
  <si>
    <t>Белоусов Александр</t>
  </si>
  <si>
    <t>Open (18.06.1986)/29</t>
  </si>
  <si>
    <t>127,5</t>
  </si>
  <si>
    <t>132,5</t>
  </si>
  <si>
    <t>137,5</t>
  </si>
  <si>
    <t>Михель Дмитрий</t>
  </si>
  <si>
    <t>Masters 45-49 (05.12.1966)/49</t>
  </si>
  <si>
    <t>122,5</t>
  </si>
  <si>
    <t xml:space="preserve">п. Красный Октябрь/Саратовская </t>
  </si>
  <si>
    <t>150,0</t>
  </si>
  <si>
    <t>155,0</t>
  </si>
  <si>
    <t>Абелькариев Алмас</t>
  </si>
  <si>
    <t>Open (23.09.1990)/25</t>
  </si>
  <si>
    <t>120,0</t>
  </si>
  <si>
    <t xml:space="preserve">г.Саратов/Саратовская область </t>
  </si>
  <si>
    <t xml:space="preserve">Болдырев </t>
  </si>
  <si>
    <t>Juniors 20-23 (02.07.1994)/21</t>
  </si>
  <si>
    <t>175,0</t>
  </si>
  <si>
    <t>185,0</t>
  </si>
  <si>
    <t>Подторжнов Алексей</t>
  </si>
  <si>
    <t>Open (06.04.1979)/37</t>
  </si>
  <si>
    <t>142,5</t>
  </si>
  <si>
    <t>Masters 40-44 (10.03.1975)/41</t>
  </si>
  <si>
    <t>180,0</t>
  </si>
  <si>
    <t>192,5</t>
  </si>
  <si>
    <t>93,3681</t>
  </si>
  <si>
    <t>91,7987</t>
  </si>
  <si>
    <t>91,3290</t>
  </si>
  <si>
    <t>Чемпионат Саратовской области                                                                                                              Жим лежа без экипировки ДК
г. Саратов, 09 апреля 2016 г.</t>
  </si>
  <si>
    <t xml:space="preserve">Ерохин И. </t>
  </si>
  <si>
    <t xml:space="preserve">100,0 </t>
  </si>
  <si>
    <t xml:space="preserve">82,5 </t>
  </si>
  <si>
    <t>Нестеров Олег</t>
  </si>
  <si>
    <t>Teen 13-15 (14.06.2000)/15</t>
  </si>
  <si>
    <t>70,0</t>
  </si>
  <si>
    <t>Чугуров Сергей</t>
  </si>
  <si>
    <t>Juniors 20-23 (22.06.1993)/22</t>
  </si>
  <si>
    <t>157,5</t>
  </si>
  <si>
    <t>160,0</t>
  </si>
  <si>
    <t>165,0</t>
  </si>
  <si>
    <t>Скориков Андрей</t>
  </si>
  <si>
    <t>Juniors 20-23 (12.04.1993)/22</t>
  </si>
  <si>
    <t>Open (12.04.1993)/22</t>
  </si>
  <si>
    <t>Кузнецов Антон</t>
  </si>
  <si>
    <t>Juniors 20-23 (27.08.1994)/21</t>
  </si>
  <si>
    <t>Калинин Максим</t>
  </si>
  <si>
    <t>Juniors 20-23 (01.06.1993)/22</t>
  </si>
  <si>
    <t>Open (01.06.1993)/22</t>
  </si>
  <si>
    <t>Журавлев Алексей</t>
  </si>
  <si>
    <t>Open (15.09.1989)/26</t>
  </si>
  <si>
    <t>Савочкин Сергей</t>
  </si>
  <si>
    <t>Open (09.10.1984)/31</t>
  </si>
  <si>
    <t>172,5</t>
  </si>
  <si>
    <t>Ягудин Ильдар</t>
  </si>
  <si>
    <t>Juniors 20-23 (24.04.1993)/22</t>
  </si>
  <si>
    <t>Левин Денис</t>
  </si>
  <si>
    <t>Open (06.08.1982)/33</t>
  </si>
  <si>
    <t>Жуков Александр</t>
  </si>
  <si>
    <t>Open (13.03.1983)/33</t>
  </si>
  <si>
    <t>Амелин Дмитрий</t>
  </si>
  <si>
    <t>Open (03.06.1982)/33</t>
  </si>
  <si>
    <t>167,5</t>
  </si>
  <si>
    <t>ВЕСОВАЯ КАТЕГОРИЯ   125</t>
  </si>
  <si>
    <t>Логашкин Вячеслав</t>
  </si>
  <si>
    <t>Open (08.08.1991)/24</t>
  </si>
  <si>
    <t>217,5</t>
  </si>
  <si>
    <t>222,5</t>
  </si>
  <si>
    <t>Максюта Вячеслав</t>
  </si>
  <si>
    <t>Open (08.05.1974)/41</t>
  </si>
  <si>
    <t>202,5</t>
  </si>
  <si>
    <t>Masters 40-44 (08.05.1974)/41</t>
  </si>
  <si>
    <t>110,9353</t>
  </si>
  <si>
    <t>124,0660</t>
  </si>
  <si>
    <t>120,9340</t>
  </si>
  <si>
    <t>Чемпионат Саратовской области                                                                                                              Жим лежа без экипировки 
г. Саратов, 09 апреля 2016 г.</t>
  </si>
  <si>
    <t>Зинкович В.</t>
  </si>
  <si>
    <t xml:space="preserve">Рахманов В. </t>
  </si>
  <si>
    <t xml:space="preserve">Сулейманов Р. </t>
  </si>
  <si>
    <t>Граков В.</t>
  </si>
  <si>
    <t>61,0</t>
  </si>
  <si>
    <t>75,3</t>
  </si>
  <si>
    <t>82,5</t>
  </si>
  <si>
    <t>87,1</t>
  </si>
  <si>
    <t>93,5</t>
  </si>
  <si>
    <t>98,1</t>
  </si>
  <si>
    <t>98,4</t>
  </si>
  <si>
    <t>103,5</t>
  </si>
  <si>
    <t>109,4</t>
  </si>
  <si>
    <t>113,8</t>
  </si>
  <si>
    <t>121,2</t>
  </si>
  <si>
    <t>Самостоятельно</t>
  </si>
  <si>
    <t>Пименова Елена</t>
  </si>
  <si>
    <t>Open (13.08.1984)/31</t>
  </si>
  <si>
    <t>50,0</t>
  </si>
  <si>
    <t>52,5</t>
  </si>
  <si>
    <t>105,0</t>
  </si>
  <si>
    <t>115,0</t>
  </si>
  <si>
    <t>240,0</t>
  </si>
  <si>
    <t xml:space="preserve">125,0 </t>
  </si>
  <si>
    <t>47,0</t>
  </si>
  <si>
    <t>56,0</t>
  </si>
  <si>
    <t>61,3</t>
  </si>
  <si>
    <t>73,2</t>
  </si>
  <si>
    <t>81,0</t>
  </si>
  <si>
    <t>88,5</t>
  </si>
  <si>
    <t>96,5</t>
  </si>
  <si>
    <t>103,9</t>
  </si>
  <si>
    <t>100,8</t>
  </si>
  <si>
    <t>109,1</t>
  </si>
  <si>
    <t>66,6</t>
  </si>
  <si>
    <t>Кузнецова Ирина</t>
  </si>
  <si>
    <t>Teen 16-17 (05.05.1999)/16</t>
  </si>
  <si>
    <t>60,0</t>
  </si>
  <si>
    <t>67,5</t>
  </si>
  <si>
    <t>72,5</t>
  </si>
  <si>
    <t>35,0</t>
  </si>
  <si>
    <t>37,5</t>
  </si>
  <si>
    <t>Мельников Максим</t>
  </si>
  <si>
    <t>Teen 16-17 (21.02.2000)/16</t>
  </si>
  <si>
    <t>195,0</t>
  </si>
  <si>
    <t>130,0</t>
  </si>
  <si>
    <t>177,5</t>
  </si>
  <si>
    <t>517,5</t>
  </si>
  <si>
    <t>45,5</t>
  </si>
  <si>
    <t>101,9</t>
  </si>
  <si>
    <t>Чемпионат Саратовской области                                                                                                                                 Пауэрлифтинг без экипировки 
г. Саратов, 09 апреля 2016 г.</t>
  </si>
  <si>
    <t>Чемпионат Саратовской области                                                                                                                             Пауэрлифтинг без экипировки ДК
г. Саратов, 09 апреля 2016 г.</t>
  </si>
  <si>
    <t xml:space="preserve"> </t>
  </si>
  <si>
    <t>Чемпионат Саратовской области                                                                                                                       Жим лежа в однослойной экипировке
г. Саратов, 09 апреля 2016 г.</t>
  </si>
  <si>
    <t>Чемпионат Саратовской области                                                                                                                 Становая тяга без экипировки
г. Саратов, 09 апреля 2016 г.</t>
  </si>
  <si>
    <t>Чемпионат Саратовской области                                                                                                                 Становая тяга без экипировки ДК
г. Саратов, 09 апреля 2016 г.</t>
  </si>
  <si>
    <t>Чемпионат Саратовской области                                                                                                                           Силовое двоеборье без экипировки
г. Саратов, 09 апреля 2016 г.</t>
  </si>
  <si>
    <t>Чемпионат Саратовской области                                                                                                                   Присед без экипировки
г. Саратов, 09 апреля 2016 г.</t>
  </si>
  <si>
    <t>Чемпионат Саратовской области                                                                                                         Народный жим (1/2 вес)
г. Саратов, 09 апреля 2016 г.</t>
  </si>
  <si>
    <t>Чемпионат Саратовской области                                                                                                                            Пауэрспорт
г. Саратов, 09 апреля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</si>
</sst>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8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49" fontId="45" fillId="0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16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5" fillId="0" borderId="17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49" fontId="45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172" fontId="3" fillId="0" borderId="31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C14" sqref="C14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8.625" style="1" customWidth="1"/>
    <col min="4" max="4" width="10.625" style="1" bestFit="1" customWidth="1"/>
    <col min="5" max="5" width="22.75390625" style="5" bestFit="1" customWidth="1"/>
    <col min="6" max="6" width="27.875" style="5" bestFit="1" customWidth="1"/>
    <col min="7" max="9" width="4.625" style="1" bestFit="1" customWidth="1"/>
    <col min="10" max="10" width="12.875" style="4" customWidth="1"/>
    <col min="11" max="11" width="15.375" style="5" bestFit="1" customWidth="1"/>
    <col min="12" max="16384" width="9.125" style="1" customWidth="1"/>
  </cols>
  <sheetData>
    <row r="1" spans="2:11" ht="15" customHeight="1">
      <c r="B1" s="76" t="s">
        <v>123</v>
      </c>
      <c r="C1" s="77"/>
      <c r="D1" s="77"/>
      <c r="E1" s="77"/>
      <c r="F1" s="77"/>
      <c r="G1" s="77"/>
      <c r="H1" s="77"/>
      <c r="I1" s="77"/>
      <c r="J1" s="77"/>
      <c r="K1" s="78"/>
    </row>
    <row r="2" spans="2:11" ht="124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1:11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4</v>
      </c>
      <c r="F3" s="87" t="s">
        <v>21</v>
      </c>
      <c r="G3" s="87" t="s">
        <v>72</v>
      </c>
      <c r="H3" s="89"/>
      <c r="I3" s="89"/>
      <c r="J3" s="86" t="s">
        <v>71</v>
      </c>
      <c r="K3" s="70" t="s">
        <v>2</v>
      </c>
    </row>
    <row r="4" spans="1:11" s="2" customFormat="1" ht="21" customHeight="1" thickBot="1">
      <c r="A4" s="75"/>
      <c r="B4" s="83"/>
      <c r="C4" s="85"/>
      <c r="D4" s="85"/>
      <c r="E4" s="85"/>
      <c r="F4" s="88"/>
      <c r="G4" s="3">
        <v>1</v>
      </c>
      <c r="H4" s="3">
        <v>2</v>
      </c>
      <c r="I4" s="3">
        <v>3</v>
      </c>
      <c r="J4" s="85"/>
      <c r="K4" s="71"/>
    </row>
    <row r="5" spans="2:10" ht="15.75">
      <c r="B5" s="72" t="s">
        <v>9</v>
      </c>
      <c r="C5" s="73"/>
      <c r="D5" s="73"/>
      <c r="E5" s="73"/>
      <c r="F5" s="73"/>
      <c r="G5" s="73"/>
      <c r="H5" s="73"/>
      <c r="I5" s="73"/>
      <c r="J5" s="73"/>
    </row>
    <row r="6" spans="1:11" ht="12.75">
      <c r="A6" s="28" t="s">
        <v>56</v>
      </c>
      <c r="B6" s="15" t="s">
        <v>12</v>
      </c>
      <c r="C6" s="10" t="s">
        <v>13</v>
      </c>
      <c r="D6" s="10" t="s">
        <v>63</v>
      </c>
      <c r="E6" s="10" t="s">
        <v>10</v>
      </c>
      <c r="F6" s="10" t="s">
        <v>14</v>
      </c>
      <c r="G6" s="32" t="s">
        <v>15</v>
      </c>
      <c r="H6" s="32" t="s">
        <v>16</v>
      </c>
      <c r="I6" s="19" t="s">
        <v>17</v>
      </c>
      <c r="J6" s="21" t="s">
        <v>16</v>
      </c>
      <c r="K6" s="10" t="s">
        <v>29</v>
      </c>
    </row>
  </sheetData>
  <sheetProtection/>
  <mergeCells count="11">
    <mergeCell ref="J3:J4"/>
    <mergeCell ref="K3:K4"/>
    <mergeCell ref="B5:J5"/>
    <mergeCell ref="A3:A4"/>
    <mergeCell ref="B1:K2"/>
    <mergeCell ref="B3:B4"/>
    <mergeCell ref="C3:C4"/>
    <mergeCell ref="D3:D4"/>
    <mergeCell ref="E3:E4"/>
    <mergeCell ref="F3:F4"/>
    <mergeCell ref="G3:I3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37" sqref="G37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5.37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7.875" style="5" bestFit="1" customWidth="1"/>
    <col min="8" max="10" width="5.625" style="1" bestFit="1" customWidth="1"/>
    <col min="11" max="11" width="4.625" style="1" bestFit="1" customWidth="1"/>
    <col min="12" max="12" width="11.125" style="4" customWidth="1"/>
    <col min="13" max="13" width="8.625" style="1" bestFit="1" customWidth="1"/>
    <col min="14" max="14" width="18.00390625" style="5" bestFit="1" customWidth="1"/>
    <col min="15" max="16384" width="9.125" style="1" customWidth="1"/>
  </cols>
  <sheetData>
    <row r="1" spans="2:14" ht="15" customHeight="1">
      <c r="B1" s="76" t="s">
        <v>277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2:14" ht="112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30</v>
      </c>
      <c r="I3" s="86"/>
      <c r="J3" s="86"/>
      <c r="K3" s="86"/>
      <c r="L3" s="86" t="s">
        <v>71</v>
      </c>
      <c r="M3" s="86" t="s">
        <v>3</v>
      </c>
      <c r="N3" s="70" t="s">
        <v>2</v>
      </c>
    </row>
    <row r="4" spans="1:14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85"/>
      <c r="M4" s="85"/>
      <c r="N4" s="71"/>
    </row>
    <row r="5" spans="2:13" ht="15.75">
      <c r="B5" s="72" t="s">
        <v>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4" ht="12.75">
      <c r="A6" s="28" t="s">
        <v>56</v>
      </c>
      <c r="B6" s="24" t="s">
        <v>89</v>
      </c>
      <c r="C6" s="22" t="s">
        <v>90</v>
      </c>
      <c r="D6" s="22" t="s">
        <v>124</v>
      </c>
      <c r="E6" s="22" t="str">
        <f>"0,6269"</f>
        <v>0,6269</v>
      </c>
      <c r="F6" s="22" t="s">
        <v>10</v>
      </c>
      <c r="G6" s="22" t="s">
        <v>14</v>
      </c>
      <c r="H6" s="49" t="s">
        <v>91</v>
      </c>
      <c r="I6" s="52" t="s">
        <v>82</v>
      </c>
      <c r="J6" s="52" t="s">
        <v>92</v>
      </c>
      <c r="K6" s="47"/>
      <c r="L6" s="26" t="s">
        <v>92</v>
      </c>
      <c r="M6" s="26" t="str">
        <f>"144,1755"</f>
        <v>144,1755</v>
      </c>
      <c r="N6" s="22" t="s">
        <v>126</v>
      </c>
    </row>
    <row r="7" spans="1:14" ht="12.75">
      <c r="A7" s="28" t="s">
        <v>57</v>
      </c>
      <c r="B7" s="25" t="s">
        <v>93</v>
      </c>
      <c r="C7" s="23" t="s">
        <v>94</v>
      </c>
      <c r="D7" s="23" t="s">
        <v>125</v>
      </c>
      <c r="E7" s="23" t="str">
        <f>"0,6335"</f>
        <v>0,6335</v>
      </c>
      <c r="F7" s="23" t="s">
        <v>10</v>
      </c>
      <c r="G7" s="23" t="s">
        <v>95</v>
      </c>
      <c r="H7" s="51" t="s">
        <v>82</v>
      </c>
      <c r="I7" s="50" t="s">
        <v>92</v>
      </c>
      <c r="J7" s="50" t="s">
        <v>92</v>
      </c>
      <c r="K7" s="48"/>
      <c r="L7" s="27" t="s">
        <v>82</v>
      </c>
      <c r="M7" s="27" t="str">
        <f>"139,3700"</f>
        <v>139,3700</v>
      </c>
      <c r="N7" s="23" t="s">
        <v>29</v>
      </c>
    </row>
  </sheetData>
  <sheetProtection/>
  <mergeCells count="13"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4">
      <selection activeCell="C37" sqref="C37"/>
    </sheetView>
  </sheetViews>
  <sheetFormatPr defaultColWidth="8.75390625" defaultRowHeight="12.75"/>
  <cols>
    <col min="1" max="1" width="9.125" style="34" customWidth="1"/>
    <col min="2" max="2" width="26.00390625" style="9" bestFit="1" customWidth="1"/>
    <col min="3" max="3" width="26.875" style="9" bestFit="1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30.875" style="9" bestFit="1" customWidth="1"/>
    <col min="8" max="10" width="5.625" style="9" bestFit="1" customWidth="1"/>
    <col min="11" max="11" width="4.625" style="9" bestFit="1" customWidth="1"/>
    <col min="12" max="12" width="11.25390625" style="58" customWidth="1"/>
    <col min="13" max="13" width="8.625" style="9" bestFit="1" customWidth="1"/>
    <col min="14" max="14" width="15.375" style="9" bestFit="1" customWidth="1"/>
  </cols>
  <sheetData>
    <row r="1" spans="1:14" s="1" customFormat="1" ht="15" customHeight="1">
      <c r="A1" s="28"/>
      <c r="B1" s="76" t="s">
        <v>177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s="1" customFormat="1" ht="105" customHeight="1" thickBot="1">
      <c r="A2" s="2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30</v>
      </c>
      <c r="I3" s="86"/>
      <c r="J3" s="86"/>
      <c r="K3" s="86"/>
      <c r="L3" s="99" t="s">
        <v>71</v>
      </c>
      <c r="M3" s="86" t="s">
        <v>3</v>
      </c>
      <c r="N3" s="70" t="s">
        <v>2</v>
      </c>
    </row>
    <row r="4" spans="1:14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100"/>
      <c r="M4" s="85"/>
      <c r="N4" s="71"/>
    </row>
    <row r="5" spans="2:13" ht="15.75">
      <c r="B5" s="73" t="s">
        <v>127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4" ht="12.75">
      <c r="A6" s="34">
        <v>1</v>
      </c>
      <c r="B6" s="29" t="s">
        <v>128</v>
      </c>
      <c r="C6" s="29" t="s">
        <v>129</v>
      </c>
      <c r="D6" s="29" t="s">
        <v>248</v>
      </c>
      <c r="E6" s="29" t="str">
        <f>"1,1980"</f>
        <v>1,1980</v>
      </c>
      <c r="F6" s="29" t="s">
        <v>10</v>
      </c>
      <c r="G6" s="29" t="s">
        <v>14</v>
      </c>
      <c r="H6" s="32" t="s">
        <v>130</v>
      </c>
      <c r="I6" s="33" t="s">
        <v>131</v>
      </c>
      <c r="J6" s="33" t="s">
        <v>131</v>
      </c>
      <c r="K6" s="31"/>
      <c r="L6" s="57">
        <v>40</v>
      </c>
      <c r="M6" s="30" t="str">
        <f>"47,9200"</f>
        <v>47,9200</v>
      </c>
      <c r="N6" s="29" t="s">
        <v>29</v>
      </c>
    </row>
    <row r="8" spans="2:13" ht="15.75">
      <c r="B8" s="92" t="s">
        <v>132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4" ht="12.75">
      <c r="A9" s="34">
        <v>1</v>
      </c>
      <c r="B9" s="29" t="s">
        <v>133</v>
      </c>
      <c r="C9" s="29" t="s">
        <v>134</v>
      </c>
      <c r="D9" s="29" t="s">
        <v>249</v>
      </c>
      <c r="E9" s="29" t="str">
        <f>"0,8925"</f>
        <v>0,8925</v>
      </c>
      <c r="F9" s="29" t="s">
        <v>10</v>
      </c>
      <c r="G9" s="29" t="s">
        <v>14</v>
      </c>
      <c r="H9" s="32" t="s">
        <v>135</v>
      </c>
      <c r="I9" s="32" t="s">
        <v>26</v>
      </c>
      <c r="J9" s="33" t="s">
        <v>136</v>
      </c>
      <c r="K9" s="31"/>
      <c r="L9" s="57">
        <v>90</v>
      </c>
      <c r="M9" s="30" t="str">
        <f>"80,3295"</f>
        <v>80,3295</v>
      </c>
      <c r="N9" s="29" t="s">
        <v>29</v>
      </c>
    </row>
    <row r="11" spans="2:13" ht="15.75">
      <c r="B11" s="92" t="s">
        <v>85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2:14" ht="12.75">
      <c r="B12" s="29" t="s">
        <v>137</v>
      </c>
      <c r="C12" s="29" t="s">
        <v>138</v>
      </c>
      <c r="D12" s="29" t="s">
        <v>250</v>
      </c>
      <c r="E12" s="29" t="str">
        <f>"0,8159"</f>
        <v>0,8159</v>
      </c>
      <c r="F12" s="29" t="s">
        <v>10</v>
      </c>
      <c r="G12" s="29" t="s">
        <v>14</v>
      </c>
      <c r="H12" s="33" t="s">
        <v>139</v>
      </c>
      <c r="I12" s="33" t="s">
        <v>139</v>
      </c>
      <c r="J12" s="33" t="s">
        <v>139</v>
      </c>
      <c r="K12" s="31"/>
      <c r="L12" s="62">
        <v>0</v>
      </c>
      <c r="M12" s="30" t="s">
        <v>28</v>
      </c>
      <c r="N12" s="29" t="s">
        <v>29</v>
      </c>
    </row>
    <row r="14" spans="2:13" ht="15.75">
      <c r="B14" s="92" t="s">
        <v>140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4" ht="12.75">
      <c r="A15" s="34">
        <v>1</v>
      </c>
      <c r="B15" s="29" t="s">
        <v>141</v>
      </c>
      <c r="C15" s="29" t="s">
        <v>142</v>
      </c>
      <c r="D15" s="29" t="s">
        <v>251</v>
      </c>
      <c r="E15" s="29" t="str">
        <f>"0,7012"</f>
        <v>0,7012</v>
      </c>
      <c r="F15" s="29" t="s">
        <v>10</v>
      </c>
      <c r="G15" s="29" t="s">
        <v>14</v>
      </c>
      <c r="H15" s="32" t="s">
        <v>26</v>
      </c>
      <c r="I15" s="33" t="s">
        <v>36</v>
      </c>
      <c r="J15" s="33" t="s">
        <v>36</v>
      </c>
      <c r="K15" s="31"/>
      <c r="L15" s="57">
        <v>90</v>
      </c>
      <c r="M15" s="30" t="str">
        <f>"63,1035"</f>
        <v>63,1035</v>
      </c>
      <c r="N15" s="29" t="s">
        <v>178</v>
      </c>
    </row>
    <row r="17" spans="2:13" ht="15.75">
      <c r="B17" s="92" t="s">
        <v>79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4" ht="12.75">
      <c r="A18" s="34">
        <v>1</v>
      </c>
      <c r="B18" s="29" t="s">
        <v>143</v>
      </c>
      <c r="C18" s="29" t="s">
        <v>144</v>
      </c>
      <c r="D18" s="29" t="s">
        <v>252</v>
      </c>
      <c r="E18" s="29" t="str">
        <f>"0,6524"</f>
        <v>0,6524</v>
      </c>
      <c r="F18" s="29" t="s">
        <v>10</v>
      </c>
      <c r="G18" s="29" t="s">
        <v>25</v>
      </c>
      <c r="H18" s="32" t="s">
        <v>145</v>
      </c>
      <c r="I18" s="33" t="s">
        <v>146</v>
      </c>
      <c r="J18" s="33" t="s">
        <v>146</v>
      </c>
      <c r="K18" s="31"/>
      <c r="L18" s="57">
        <v>140</v>
      </c>
      <c r="M18" s="30" t="str">
        <f>"91,3290"</f>
        <v>91,3290</v>
      </c>
      <c r="N18" s="29" t="s">
        <v>29</v>
      </c>
    </row>
    <row r="20" spans="2:13" ht="15.75">
      <c r="B20" s="92" t="s">
        <v>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4" ht="12.75">
      <c r="A21" s="34">
        <v>1</v>
      </c>
      <c r="B21" s="35" t="s">
        <v>31</v>
      </c>
      <c r="C21" s="35" t="s">
        <v>32</v>
      </c>
      <c r="D21" s="35" t="s">
        <v>58</v>
      </c>
      <c r="E21" s="35" t="str">
        <f>"0,6122"</f>
        <v>0,6122</v>
      </c>
      <c r="F21" s="35" t="s">
        <v>10</v>
      </c>
      <c r="G21" s="35" t="s">
        <v>14</v>
      </c>
      <c r="H21" s="67" t="s">
        <v>147</v>
      </c>
      <c r="I21" s="52" t="s">
        <v>146</v>
      </c>
      <c r="J21" s="52" t="s">
        <v>148</v>
      </c>
      <c r="K21" s="43"/>
      <c r="L21" s="59">
        <v>152.5</v>
      </c>
      <c r="M21" s="44" t="str">
        <f>"93,3681"</f>
        <v>93,3681</v>
      </c>
      <c r="N21" s="35" t="s">
        <v>29</v>
      </c>
    </row>
    <row r="22" spans="1:14" ht="12.75">
      <c r="A22" s="34">
        <v>2</v>
      </c>
      <c r="B22" s="53" t="s">
        <v>149</v>
      </c>
      <c r="C22" s="53" t="s">
        <v>150</v>
      </c>
      <c r="D22" s="53" t="s">
        <v>253</v>
      </c>
      <c r="E22" s="53" t="str">
        <f>"0,6177"</f>
        <v>0,6177</v>
      </c>
      <c r="F22" s="53" t="s">
        <v>10</v>
      </c>
      <c r="G22" s="53" t="s">
        <v>25</v>
      </c>
      <c r="H22" s="64" t="s">
        <v>151</v>
      </c>
      <c r="I22" s="64" t="s">
        <v>152</v>
      </c>
      <c r="J22" s="66" t="s">
        <v>153</v>
      </c>
      <c r="K22" s="55"/>
      <c r="L22" s="60">
        <v>132.5</v>
      </c>
      <c r="M22" s="54" t="str">
        <f>"81,8452"</f>
        <v>81,8452</v>
      </c>
      <c r="N22" s="53" t="s">
        <v>29</v>
      </c>
    </row>
    <row r="23" spans="1:14" ht="12.75">
      <c r="A23" s="34">
        <v>1</v>
      </c>
      <c r="B23" s="36" t="s">
        <v>154</v>
      </c>
      <c r="C23" s="36" t="s">
        <v>155</v>
      </c>
      <c r="D23" s="36" t="s">
        <v>231</v>
      </c>
      <c r="E23" s="36" t="str">
        <f>"0,6234"</f>
        <v>0,6234</v>
      </c>
      <c r="F23" s="36" t="s">
        <v>10</v>
      </c>
      <c r="G23" s="36" t="s">
        <v>14</v>
      </c>
      <c r="H23" s="51" t="s">
        <v>156</v>
      </c>
      <c r="I23" s="65" t="s">
        <v>151</v>
      </c>
      <c r="J23" s="65" t="s">
        <v>151</v>
      </c>
      <c r="K23" s="56"/>
      <c r="L23" s="61">
        <v>122.5</v>
      </c>
      <c r="M23" s="45" t="str">
        <f>"84,9959"</f>
        <v>84,9959</v>
      </c>
      <c r="N23" s="36" t="s">
        <v>29</v>
      </c>
    </row>
    <row r="25" spans="2:13" ht="15.75">
      <c r="B25" s="92" t="s">
        <v>33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4" ht="12.75">
      <c r="A26" s="34">
        <v>1</v>
      </c>
      <c r="B26" s="35" t="s">
        <v>34</v>
      </c>
      <c r="C26" s="35" t="s">
        <v>35</v>
      </c>
      <c r="D26" s="35" t="s">
        <v>59</v>
      </c>
      <c r="E26" s="35" t="str">
        <f>"0,5922"</f>
        <v>0,5922</v>
      </c>
      <c r="F26" s="35" t="s">
        <v>10</v>
      </c>
      <c r="G26" s="35" t="s">
        <v>157</v>
      </c>
      <c r="H26" s="52" t="s">
        <v>158</v>
      </c>
      <c r="I26" s="67" t="s">
        <v>159</v>
      </c>
      <c r="J26" s="52" t="s">
        <v>159</v>
      </c>
      <c r="K26" s="43"/>
      <c r="L26" s="59">
        <v>155</v>
      </c>
      <c r="M26" s="44" t="str">
        <f>"91,7987"</f>
        <v>91,7987</v>
      </c>
      <c r="N26" s="35" t="s">
        <v>29</v>
      </c>
    </row>
    <row r="27" spans="1:14" ht="12.75">
      <c r="A27" s="34">
        <v>2</v>
      </c>
      <c r="B27" s="53" t="s">
        <v>160</v>
      </c>
      <c r="C27" s="53" t="s">
        <v>161</v>
      </c>
      <c r="D27" s="53" t="s">
        <v>254</v>
      </c>
      <c r="E27" s="53" t="str">
        <f>"0,5905"</f>
        <v>0,5905</v>
      </c>
      <c r="F27" s="53" t="s">
        <v>10</v>
      </c>
      <c r="G27" s="53" t="s">
        <v>14</v>
      </c>
      <c r="H27" s="64" t="s">
        <v>162</v>
      </c>
      <c r="I27" s="64" t="s">
        <v>151</v>
      </c>
      <c r="J27" s="66" t="s">
        <v>152</v>
      </c>
      <c r="K27" s="55"/>
      <c r="L27" s="60">
        <v>127.5</v>
      </c>
      <c r="M27" s="54" t="str">
        <f>"75,2887"</f>
        <v>75,2887</v>
      </c>
      <c r="N27" s="53" t="s">
        <v>29</v>
      </c>
    </row>
    <row r="28" spans="2:14" ht="12.75">
      <c r="B28" s="36" t="s">
        <v>37</v>
      </c>
      <c r="C28" s="36" t="s">
        <v>38</v>
      </c>
      <c r="D28" s="36" t="s">
        <v>59</v>
      </c>
      <c r="E28" s="36" t="str">
        <f>"0,5922"</f>
        <v>0,5922</v>
      </c>
      <c r="F28" s="36" t="s">
        <v>10</v>
      </c>
      <c r="G28" s="36" t="s">
        <v>163</v>
      </c>
      <c r="H28" s="65" t="s">
        <v>145</v>
      </c>
      <c r="I28" s="65" t="s">
        <v>145</v>
      </c>
      <c r="J28" s="56"/>
      <c r="K28" s="56"/>
      <c r="L28" s="63">
        <v>0</v>
      </c>
      <c r="M28" s="45" t="s">
        <v>28</v>
      </c>
      <c r="N28" s="36" t="s">
        <v>29</v>
      </c>
    </row>
    <row r="30" spans="2:13" ht="15.75">
      <c r="B30" s="92" t="s">
        <v>39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4" ht="12.75">
      <c r="A31" s="34">
        <v>1</v>
      </c>
      <c r="B31" s="35" t="s">
        <v>164</v>
      </c>
      <c r="C31" s="35" t="s">
        <v>165</v>
      </c>
      <c r="D31" s="35" t="s">
        <v>255</v>
      </c>
      <c r="E31" s="35" t="str">
        <f>"0,5727"</f>
        <v>0,5727</v>
      </c>
      <c r="F31" s="35" t="s">
        <v>10</v>
      </c>
      <c r="G31" s="35" t="s">
        <v>14</v>
      </c>
      <c r="H31" s="52" t="s">
        <v>166</v>
      </c>
      <c r="I31" s="67" t="s">
        <v>167</v>
      </c>
      <c r="J31" s="67" t="s">
        <v>167</v>
      </c>
      <c r="K31" s="43"/>
      <c r="L31" s="59">
        <v>175</v>
      </c>
      <c r="M31" s="44" t="str">
        <f>"100,2312"</f>
        <v>100,2312</v>
      </c>
      <c r="N31" s="35" t="s">
        <v>29</v>
      </c>
    </row>
    <row r="32" spans="1:14" ht="12.75">
      <c r="A32" s="34">
        <v>1</v>
      </c>
      <c r="B32" s="53" t="s">
        <v>168</v>
      </c>
      <c r="C32" s="53" t="s">
        <v>169</v>
      </c>
      <c r="D32" s="53" t="s">
        <v>256</v>
      </c>
      <c r="E32" s="53" t="str">
        <f>"0,5795"</f>
        <v>0,5795</v>
      </c>
      <c r="F32" s="53" t="s">
        <v>10</v>
      </c>
      <c r="G32" s="53" t="s">
        <v>14</v>
      </c>
      <c r="H32" s="64" t="s">
        <v>147</v>
      </c>
      <c r="I32" s="64" t="s">
        <v>145</v>
      </c>
      <c r="J32" s="64" t="s">
        <v>170</v>
      </c>
      <c r="K32" s="55"/>
      <c r="L32" s="60">
        <v>142.5</v>
      </c>
      <c r="M32" s="54" t="str">
        <f>"82,5716"</f>
        <v>82,5716</v>
      </c>
      <c r="N32" s="53" t="s">
        <v>29</v>
      </c>
    </row>
    <row r="33" spans="1:14" ht="12.75">
      <c r="A33" s="34">
        <v>1</v>
      </c>
      <c r="B33" s="36" t="s">
        <v>40</v>
      </c>
      <c r="C33" s="36" t="s">
        <v>171</v>
      </c>
      <c r="D33" s="36" t="s">
        <v>257</v>
      </c>
      <c r="E33" s="36" t="str">
        <f>"0,5638"</f>
        <v>0,5638</v>
      </c>
      <c r="F33" s="36" t="s">
        <v>10</v>
      </c>
      <c r="G33" s="36" t="s">
        <v>14</v>
      </c>
      <c r="H33" s="51" t="s">
        <v>172</v>
      </c>
      <c r="I33" s="51" t="s">
        <v>67</v>
      </c>
      <c r="J33" s="65" t="s">
        <v>173</v>
      </c>
      <c r="K33" s="56"/>
      <c r="L33" s="61">
        <v>190</v>
      </c>
      <c r="M33" s="45" t="str">
        <f>"108,1932"</f>
        <v>108,1932</v>
      </c>
      <c r="N33" s="36" t="s">
        <v>29</v>
      </c>
    </row>
    <row r="36" spans="2:3" ht="18">
      <c r="B36" s="37" t="s">
        <v>102</v>
      </c>
      <c r="C36" s="37"/>
    </row>
    <row r="37" spans="2:3" ht="13.5">
      <c r="B37" s="39"/>
      <c r="C37" s="40" t="s">
        <v>276</v>
      </c>
    </row>
    <row r="38" spans="2:6" ht="13.5">
      <c r="B38" s="41" t="s">
        <v>105</v>
      </c>
      <c r="C38" s="41" t="s">
        <v>106</v>
      </c>
      <c r="D38" s="41" t="s">
        <v>107</v>
      </c>
      <c r="E38" s="41" t="s">
        <v>108</v>
      </c>
      <c r="F38" s="41" t="s">
        <v>109</v>
      </c>
    </row>
    <row r="39" spans="1:6" ht="12.75">
      <c r="A39" s="34">
        <v>1</v>
      </c>
      <c r="B39" s="42" t="s">
        <v>31</v>
      </c>
      <c r="C39" s="68" t="s">
        <v>104</v>
      </c>
      <c r="D39" s="69" t="s">
        <v>26</v>
      </c>
      <c r="E39" s="69" t="s">
        <v>148</v>
      </c>
      <c r="F39" s="69" t="s">
        <v>174</v>
      </c>
    </row>
    <row r="40" spans="1:6" ht="12.75">
      <c r="A40" s="34">
        <v>2</v>
      </c>
      <c r="B40" s="42" t="s">
        <v>34</v>
      </c>
      <c r="C40" s="68" t="s">
        <v>104</v>
      </c>
      <c r="D40" s="69" t="s">
        <v>179</v>
      </c>
      <c r="E40" s="69" t="s">
        <v>159</v>
      </c>
      <c r="F40" s="69" t="s">
        <v>175</v>
      </c>
    </row>
    <row r="41" spans="1:6" ht="12.75">
      <c r="A41" s="34">
        <v>3</v>
      </c>
      <c r="B41" s="42" t="s">
        <v>143</v>
      </c>
      <c r="C41" s="68" t="s">
        <v>104</v>
      </c>
      <c r="D41" s="69" t="s">
        <v>180</v>
      </c>
      <c r="E41" s="69" t="s">
        <v>145</v>
      </c>
      <c r="F41" s="69" t="s">
        <v>176</v>
      </c>
    </row>
  </sheetData>
  <sheetProtection/>
  <mergeCells count="20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20:M20"/>
    <mergeCell ref="B25:M25"/>
    <mergeCell ref="B30:M30"/>
    <mergeCell ref="A3:A4"/>
    <mergeCell ref="N3:N4"/>
    <mergeCell ref="B5:M5"/>
    <mergeCell ref="B8:M8"/>
    <mergeCell ref="B11:M11"/>
    <mergeCell ref="B14:M14"/>
    <mergeCell ref="B17:M17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H42" sqref="H42"/>
    </sheetView>
  </sheetViews>
  <sheetFormatPr defaultColWidth="8.75390625" defaultRowHeight="12.75"/>
  <cols>
    <col min="1" max="1" width="9.125" style="34" customWidth="1"/>
    <col min="2" max="2" width="26.00390625" style="9" bestFit="1" customWidth="1"/>
    <col min="3" max="3" width="26.875" style="9" bestFit="1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27.875" style="9" bestFit="1" customWidth="1"/>
    <col min="8" max="11" width="5.625" style="9" bestFit="1" customWidth="1"/>
    <col min="12" max="12" width="11.875" style="58" customWidth="1"/>
    <col min="13" max="13" width="8.625" style="9" bestFit="1" customWidth="1"/>
    <col min="14" max="14" width="19.25390625" style="9" bestFit="1" customWidth="1"/>
  </cols>
  <sheetData>
    <row r="1" spans="1:14" s="1" customFormat="1" ht="15" customHeight="1">
      <c r="A1" s="28"/>
      <c r="B1" s="76" t="s">
        <v>223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s="1" customFormat="1" ht="84.75" customHeight="1" thickBot="1">
      <c r="A2" s="2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30</v>
      </c>
      <c r="I3" s="86"/>
      <c r="J3" s="86"/>
      <c r="K3" s="86"/>
      <c r="L3" s="99" t="s">
        <v>71</v>
      </c>
      <c r="M3" s="86" t="s">
        <v>3</v>
      </c>
      <c r="N3" s="70" t="s">
        <v>2</v>
      </c>
    </row>
    <row r="4" spans="1:14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100"/>
      <c r="M4" s="85"/>
      <c r="N4" s="71"/>
    </row>
    <row r="5" spans="2:13" ht="15.75">
      <c r="B5" s="73" t="s">
        <v>85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4" ht="12.75">
      <c r="B6" s="29" t="s">
        <v>181</v>
      </c>
      <c r="C6" s="29" t="s">
        <v>182</v>
      </c>
      <c r="D6" s="29" t="s">
        <v>228</v>
      </c>
      <c r="E6" s="29" t="str">
        <f>"0,8198"</f>
        <v>0,8198</v>
      </c>
      <c r="F6" s="29" t="s">
        <v>10</v>
      </c>
      <c r="G6" s="29" t="s">
        <v>14</v>
      </c>
      <c r="H6" s="33" t="s">
        <v>183</v>
      </c>
      <c r="I6" s="31"/>
      <c r="J6" s="31"/>
      <c r="K6" s="31"/>
      <c r="L6" s="62">
        <v>0</v>
      </c>
      <c r="M6" s="30" t="s">
        <v>28</v>
      </c>
      <c r="N6" s="29" t="s">
        <v>239</v>
      </c>
    </row>
    <row r="8" spans="2:13" ht="15.75">
      <c r="B8" s="92" t="s">
        <v>79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4" ht="12.75">
      <c r="A9" s="34">
        <v>1</v>
      </c>
      <c r="B9" s="35" t="s">
        <v>184</v>
      </c>
      <c r="C9" s="35" t="s">
        <v>185</v>
      </c>
      <c r="D9" s="35" t="s">
        <v>229</v>
      </c>
      <c r="E9" s="35" t="str">
        <f>"0,6865"</f>
        <v>0,6865</v>
      </c>
      <c r="F9" s="35" t="s">
        <v>10</v>
      </c>
      <c r="G9" s="35" t="s">
        <v>95</v>
      </c>
      <c r="H9" s="52" t="s">
        <v>158</v>
      </c>
      <c r="I9" s="52" t="s">
        <v>186</v>
      </c>
      <c r="J9" s="52" t="s">
        <v>187</v>
      </c>
      <c r="K9" s="52" t="s">
        <v>188</v>
      </c>
      <c r="L9" s="59">
        <v>160</v>
      </c>
      <c r="M9" s="44" t="str">
        <f>"109,8400"</f>
        <v>109,8400</v>
      </c>
      <c r="N9" s="35" t="s">
        <v>29</v>
      </c>
    </row>
    <row r="10" spans="1:14" ht="12.75">
      <c r="A10" s="34">
        <v>2</v>
      </c>
      <c r="B10" s="53" t="s">
        <v>189</v>
      </c>
      <c r="C10" s="53" t="s">
        <v>190</v>
      </c>
      <c r="D10" s="53" t="s">
        <v>230</v>
      </c>
      <c r="E10" s="53" t="str">
        <f>"0,6446"</f>
        <v>0,6446</v>
      </c>
      <c r="F10" s="53" t="s">
        <v>10</v>
      </c>
      <c r="G10" s="53" t="s">
        <v>14</v>
      </c>
      <c r="H10" s="64" t="s">
        <v>159</v>
      </c>
      <c r="I10" s="66" t="s">
        <v>188</v>
      </c>
      <c r="J10" s="66" t="s">
        <v>188</v>
      </c>
      <c r="K10" s="55"/>
      <c r="L10" s="60">
        <v>155</v>
      </c>
      <c r="M10" s="54" t="str">
        <f>"99,9130"</f>
        <v>99,9130</v>
      </c>
      <c r="N10" s="53" t="s">
        <v>224</v>
      </c>
    </row>
    <row r="11" spans="1:14" ht="12.75">
      <c r="A11" s="34">
        <v>1</v>
      </c>
      <c r="B11" s="36" t="s">
        <v>189</v>
      </c>
      <c r="C11" s="36" t="s">
        <v>191</v>
      </c>
      <c r="D11" s="36" t="s">
        <v>230</v>
      </c>
      <c r="E11" s="36" t="str">
        <f>"0,6446"</f>
        <v>0,6446</v>
      </c>
      <c r="F11" s="36" t="s">
        <v>10</v>
      </c>
      <c r="G11" s="36" t="s">
        <v>14</v>
      </c>
      <c r="H11" s="51" t="s">
        <v>159</v>
      </c>
      <c r="I11" s="65" t="s">
        <v>188</v>
      </c>
      <c r="J11" s="65" t="s">
        <v>188</v>
      </c>
      <c r="K11" s="56"/>
      <c r="L11" s="61">
        <v>155</v>
      </c>
      <c r="M11" s="45" t="str">
        <f>"99,9130"</f>
        <v>99,9130</v>
      </c>
      <c r="N11" s="36" t="s">
        <v>224</v>
      </c>
    </row>
    <row r="13" spans="2:13" ht="15.75">
      <c r="B13" s="92" t="s">
        <v>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4" ht="12.75">
      <c r="A14" s="34">
        <v>1</v>
      </c>
      <c r="B14" s="29" t="s">
        <v>192</v>
      </c>
      <c r="C14" s="29" t="s">
        <v>193</v>
      </c>
      <c r="D14" s="29" t="s">
        <v>231</v>
      </c>
      <c r="E14" s="29" t="str">
        <f>"0,6234"</f>
        <v>0,6234</v>
      </c>
      <c r="F14" s="29" t="s">
        <v>10</v>
      </c>
      <c r="G14" s="29" t="s">
        <v>14</v>
      </c>
      <c r="H14" s="32" t="s">
        <v>147</v>
      </c>
      <c r="I14" s="32" t="s">
        <v>170</v>
      </c>
      <c r="J14" s="33" t="s">
        <v>146</v>
      </c>
      <c r="K14" s="31"/>
      <c r="L14" s="57">
        <v>142.5</v>
      </c>
      <c r="M14" s="30" t="str">
        <f>"88,8345"</f>
        <v>88,8345</v>
      </c>
      <c r="N14" s="29" t="s">
        <v>225</v>
      </c>
    </row>
    <row r="16" spans="2:13" ht="15.75">
      <c r="B16" s="92" t="s">
        <v>33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4" ht="12.75">
      <c r="A17" s="34">
        <v>1</v>
      </c>
      <c r="B17" s="35" t="s">
        <v>194</v>
      </c>
      <c r="C17" s="35" t="s">
        <v>195</v>
      </c>
      <c r="D17" s="35" t="s">
        <v>232</v>
      </c>
      <c r="E17" s="35" t="str">
        <f>"0,5997"</f>
        <v>0,5997</v>
      </c>
      <c r="F17" s="35" t="s">
        <v>10</v>
      </c>
      <c r="G17" s="35" t="s">
        <v>14</v>
      </c>
      <c r="H17" s="52" t="s">
        <v>166</v>
      </c>
      <c r="I17" s="52" t="s">
        <v>167</v>
      </c>
      <c r="J17" s="67" t="s">
        <v>68</v>
      </c>
      <c r="K17" s="43"/>
      <c r="L17" s="59">
        <v>185</v>
      </c>
      <c r="M17" s="44" t="str">
        <f>"110,9353"</f>
        <v>110,9353</v>
      </c>
      <c r="N17" s="35" t="s">
        <v>226</v>
      </c>
    </row>
    <row r="18" spans="1:14" ht="12.75">
      <c r="A18" s="34">
        <v>1</v>
      </c>
      <c r="B18" s="53" t="s">
        <v>194</v>
      </c>
      <c r="C18" s="53" t="s">
        <v>196</v>
      </c>
      <c r="D18" s="53" t="s">
        <v>232</v>
      </c>
      <c r="E18" s="53" t="str">
        <f>"0,5997"</f>
        <v>0,5997</v>
      </c>
      <c r="F18" s="53" t="s">
        <v>10</v>
      </c>
      <c r="G18" s="53" t="s">
        <v>14</v>
      </c>
      <c r="H18" s="64" t="s">
        <v>166</v>
      </c>
      <c r="I18" s="64" t="s">
        <v>167</v>
      </c>
      <c r="J18" s="66" t="s">
        <v>68</v>
      </c>
      <c r="K18" s="55"/>
      <c r="L18" s="60">
        <v>185</v>
      </c>
      <c r="M18" s="54" t="str">
        <f>"110,9353"</f>
        <v>110,9353</v>
      </c>
      <c r="N18" s="53" t="s">
        <v>226</v>
      </c>
    </row>
    <row r="19" spans="1:14" ht="12.75">
      <c r="A19" s="34">
        <v>2</v>
      </c>
      <c r="B19" s="53" t="s">
        <v>197</v>
      </c>
      <c r="C19" s="53" t="s">
        <v>198</v>
      </c>
      <c r="D19" s="53" t="s">
        <v>233</v>
      </c>
      <c r="E19" s="53" t="str">
        <f>"0,5861"</f>
        <v>0,5861</v>
      </c>
      <c r="F19" s="53" t="s">
        <v>10</v>
      </c>
      <c r="G19" s="53" t="s">
        <v>14</v>
      </c>
      <c r="H19" s="64" t="s">
        <v>166</v>
      </c>
      <c r="I19" s="66" t="s">
        <v>172</v>
      </c>
      <c r="J19" s="66" t="s">
        <v>167</v>
      </c>
      <c r="K19" s="55"/>
      <c r="L19" s="60">
        <v>175</v>
      </c>
      <c r="M19" s="54" t="str">
        <f>"102,5762"</f>
        <v>102,5762</v>
      </c>
      <c r="N19" s="53" t="s">
        <v>29</v>
      </c>
    </row>
    <row r="20" spans="1:14" ht="12.75">
      <c r="A20" s="34">
        <v>3</v>
      </c>
      <c r="B20" s="53" t="s">
        <v>199</v>
      </c>
      <c r="C20" s="53" t="s">
        <v>200</v>
      </c>
      <c r="D20" s="53" t="s">
        <v>234</v>
      </c>
      <c r="E20" s="53" t="str">
        <f>"0,5853"</f>
        <v>0,5853</v>
      </c>
      <c r="F20" s="53" t="s">
        <v>10</v>
      </c>
      <c r="G20" s="53" t="s">
        <v>14</v>
      </c>
      <c r="H20" s="64" t="s">
        <v>187</v>
      </c>
      <c r="I20" s="64" t="s">
        <v>188</v>
      </c>
      <c r="J20" s="66" t="s">
        <v>201</v>
      </c>
      <c r="K20" s="55"/>
      <c r="L20" s="60">
        <v>165</v>
      </c>
      <c r="M20" s="54" t="str">
        <f>"96,5827"</f>
        <v>96,5827</v>
      </c>
      <c r="N20" s="53" t="s">
        <v>29</v>
      </c>
    </row>
    <row r="21" spans="1:14" ht="12.75">
      <c r="A21" s="34">
        <v>4</v>
      </c>
      <c r="B21" s="36" t="s">
        <v>65</v>
      </c>
      <c r="C21" s="36" t="s">
        <v>66</v>
      </c>
      <c r="D21" s="36" t="s">
        <v>70</v>
      </c>
      <c r="E21" s="36" t="str">
        <f>"0,5980"</f>
        <v>0,5980</v>
      </c>
      <c r="F21" s="36" t="s">
        <v>10</v>
      </c>
      <c r="G21" s="36" t="s">
        <v>14</v>
      </c>
      <c r="H21" s="51" t="s">
        <v>146</v>
      </c>
      <c r="I21" s="51" t="s">
        <v>159</v>
      </c>
      <c r="J21" s="65" t="s">
        <v>187</v>
      </c>
      <c r="K21" s="56"/>
      <c r="L21" s="61">
        <v>155</v>
      </c>
      <c r="M21" s="45" t="str">
        <f>"92,6900"</f>
        <v>92,6900</v>
      </c>
      <c r="N21" s="36" t="s">
        <v>29</v>
      </c>
    </row>
    <row r="23" spans="2:13" ht="15.75">
      <c r="B23" s="92" t="s">
        <v>39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4" ht="12.75">
      <c r="A24" s="34">
        <v>1</v>
      </c>
      <c r="B24" s="35" t="s">
        <v>202</v>
      </c>
      <c r="C24" s="35" t="s">
        <v>203</v>
      </c>
      <c r="D24" s="35" t="s">
        <v>83</v>
      </c>
      <c r="E24" s="35" t="str">
        <f>"0,5648"</f>
        <v>0,5648</v>
      </c>
      <c r="F24" s="35" t="s">
        <v>10</v>
      </c>
      <c r="G24" s="35" t="s">
        <v>14</v>
      </c>
      <c r="H24" s="52" t="s">
        <v>166</v>
      </c>
      <c r="I24" s="67" t="s">
        <v>76</v>
      </c>
      <c r="J24" s="67" t="s">
        <v>167</v>
      </c>
      <c r="K24" s="43"/>
      <c r="L24" s="59">
        <v>175</v>
      </c>
      <c r="M24" s="44" t="str">
        <f>"98,8487"</f>
        <v>98,8487</v>
      </c>
      <c r="N24" s="35" t="s">
        <v>29</v>
      </c>
    </row>
    <row r="25" spans="1:14" ht="12.75">
      <c r="A25" s="34">
        <v>1</v>
      </c>
      <c r="B25" s="53" t="s">
        <v>204</v>
      </c>
      <c r="C25" s="53" t="s">
        <v>205</v>
      </c>
      <c r="D25" s="53" t="s">
        <v>83</v>
      </c>
      <c r="E25" s="53" t="str">
        <f>"0,5648"</f>
        <v>0,5648</v>
      </c>
      <c r="F25" s="53" t="s">
        <v>10</v>
      </c>
      <c r="G25" s="53" t="s">
        <v>14</v>
      </c>
      <c r="H25" s="64" t="s">
        <v>75</v>
      </c>
      <c r="I25" s="66" t="s">
        <v>76</v>
      </c>
      <c r="J25" s="64" t="s">
        <v>76</v>
      </c>
      <c r="K25" s="55"/>
      <c r="L25" s="60">
        <v>182.5</v>
      </c>
      <c r="M25" s="54" t="str">
        <f>"103,0851"</f>
        <v>103,0851</v>
      </c>
      <c r="N25" s="53" t="s">
        <v>29</v>
      </c>
    </row>
    <row r="26" spans="1:14" ht="12.75">
      <c r="A26" s="34">
        <v>2</v>
      </c>
      <c r="B26" s="53" t="s">
        <v>206</v>
      </c>
      <c r="C26" s="53" t="s">
        <v>207</v>
      </c>
      <c r="D26" s="53" t="s">
        <v>235</v>
      </c>
      <c r="E26" s="53" t="str">
        <f>"0,5735"</f>
        <v>0,5735</v>
      </c>
      <c r="F26" s="53" t="s">
        <v>10</v>
      </c>
      <c r="G26" s="53" t="s">
        <v>14</v>
      </c>
      <c r="H26" s="66" t="s">
        <v>75</v>
      </c>
      <c r="I26" s="66" t="s">
        <v>172</v>
      </c>
      <c r="J26" s="64" t="s">
        <v>172</v>
      </c>
      <c r="K26" s="55"/>
      <c r="L26" s="60">
        <v>180</v>
      </c>
      <c r="M26" s="54" t="str">
        <f>"103,2390"</f>
        <v>103,2390</v>
      </c>
      <c r="N26" s="53" t="s">
        <v>29</v>
      </c>
    </row>
    <row r="27" spans="1:14" ht="12.75">
      <c r="A27" s="34">
        <v>3</v>
      </c>
      <c r="B27" s="36" t="s">
        <v>208</v>
      </c>
      <c r="C27" s="36" t="s">
        <v>209</v>
      </c>
      <c r="D27" s="36" t="s">
        <v>236</v>
      </c>
      <c r="E27" s="36" t="str">
        <f>"0,5634"</f>
        <v>0,5634</v>
      </c>
      <c r="F27" s="36" t="s">
        <v>10</v>
      </c>
      <c r="G27" s="36" t="s">
        <v>14</v>
      </c>
      <c r="H27" s="51" t="s">
        <v>210</v>
      </c>
      <c r="I27" s="65" t="s">
        <v>166</v>
      </c>
      <c r="J27" s="51" t="s">
        <v>166</v>
      </c>
      <c r="K27" s="56"/>
      <c r="L27" s="61">
        <v>175</v>
      </c>
      <c r="M27" s="45" t="str">
        <f>"98,5863"</f>
        <v>98,5863</v>
      </c>
      <c r="N27" s="36" t="s">
        <v>227</v>
      </c>
    </row>
    <row r="29" spans="2:13" ht="15.75">
      <c r="B29" s="92" t="s">
        <v>211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4" ht="12.75">
      <c r="A30" s="34">
        <v>1</v>
      </c>
      <c r="B30" s="35" t="s">
        <v>212</v>
      </c>
      <c r="C30" s="35" t="s">
        <v>213</v>
      </c>
      <c r="D30" s="35" t="s">
        <v>237</v>
      </c>
      <c r="E30" s="35" t="str">
        <f>"0,5576"</f>
        <v>0,5576</v>
      </c>
      <c r="F30" s="35" t="s">
        <v>10</v>
      </c>
      <c r="G30" s="35" t="s">
        <v>14</v>
      </c>
      <c r="H30" s="52" t="s">
        <v>91</v>
      </c>
      <c r="I30" s="52" t="s">
        <v>214</v>
      </c>
      <c r="J30" s="52" t="s">
        <v>215</v>
      </c>
      <c r="K30" s="43"/>
      <c r="L30" s="59">
        <v>222.5</v>
      </c>
      <c r="M30" s="44" t="str">
        <f>"124,0660"</f>
        <v>124,0660</v>
      </c>
      <c r="N30" s="35" t="s">
        <v>29</v>
      </c>
    </row>
    <row r="31" spans="1:14" ht="12.75">
      <c r="A31" s="34">
        <v>2</v>
      </c>
      <c r="B31" s="53" t="s">
        <v>216</v>
      </c>
      <c r="C31" s="53" t="s">
        <v>217</v>
      </c>
      <c r="D31" s="53" t="s">
        <v>238</v>
      </c>
      <c r="E31" s="53" t="str">
        <f>"0,5497"</f>
        <v>0,5497</v>
      </c>
      <c r="F31" s="53" t="s">
        <v>10</v>
      </c>
      <c r="G31" s="53" t="s">
        <v>14</v>
      </c>
      <c r="H31" s="64" t="s">
        <v>218</v>
      </c>
      <c r="I31" s="64" t="s">
        <v>91</v>
      </c>
      <c r="J31" s="64" t="s">
        <v>82</v>
      </c>
      <c r="K31" s="55"/>
      <c r="L31" s="60">
        <v>220</v>
      </c>
      <c r="M31" s="54" t="str">
        <f>"120,9340"</f>
        <v>120,9340</v>
      </c>
      <c r="N31" s="53" t="s">
        <v>29</v>
      </c>
    </row>
    <row r="32" spans="1:14" ht="12.75">
      <c r="A32" s="34">
        <v>1</v>
      </c>
      <c r="B32" s="36" t="s">
        <v>216</v>
      </c>
      <c r="C32" s="36" t="s">
        <v>219</v>
      </c>
      <c r="D32" s="36" t="s">
        <v>238</v>
      </c>
      <c r="E32" s="36" t="str">
        <f>"0,5497"</f>
        <v>0,5497</v>
      </c>
      <c r="F32" s="36" t="s">
        <v>10</v>
      </c>
      <c r="G32" s="36" t="s">
        <v>14</v>
      </c>
      <c r="H32" s="51" t="s">
        <v>218</v>
      </c>
      <c r="I32" s="51" t="s">
        <v>91</v>
      </c>
      <c r="J32" s="51" t="s">
        <v>82</v>
      </c>
      <c r="K32" s="56"/>
      <c r="L32" s="61">
        <v>220</v>
      </c>
      <c r="M32" s="45" t="str">
        <f>"122,1433"</f>
        <v>122,1433</v>
      </c>
      <c r="N32" s="36" t="s">
        <v>29</v>
      </c>
    </row>
    <row r="35" spans="2:3" ht="18">
      <c r="B35" s="37" t="s">
        <v>102</v>
      </c>
      <c r="C35" s="37"/>
    </row>
    <row r="36" spans="2:3" ht="15.75">
      <c r="B36" s="38" t="s">
        <v>103</v>
      </c>
      <c r="C36" s="38"/>
    </row>
    <row r="37" spans="2:3" ht="13.5">
      <c r="B37" s="39"/>
      <c r="C37" s="40" t="s">
        <v>276</v>
      </c>
    </row>
    <row r="38" spans="2:6" ht="13.5">
      <c r="B38" s="41" t="s">
        <v>105</v>
      </c>
      <c r="C38" s="41" t="s">
        <v>106</v>
      </c>
      <c r="D38" s="41" t="s">
        <v>107</v>
      </c>
      <c r="E38" s="41" t="s">
        <v>108</v>
      </c>
      <c r="F38" s="41" t="s">
        <v>109</v>
      </c>
    </row>
    <row r="39" spans="1:6" ht="12.75">
      <c r="A39" s="34">
        <v>1</v>
      </c>
      <c r="B39" s="42" t="s">
        <v>212</v>
      </c>
      <c r="C39" s="68" t="s">
        <v>104</v>
      </c>
      <c r="D39" s="69" t="s">
        <v>247</v>
      </c>
      <c r="E39" s="69" t="s">
        <v>215</v>
      </c>
      <c r="F39" s="69" t="s">
        <v>221</v>
      </c>
    </row>
    <row r="40" spans="1:6" ht="12.75">
      <c r="A40" s="34">
        <v>2</v>
      </c>
      <c r="B40" s="42" t="s">
        <v>216</v>
      </c>
      <c r="C40" s="68" t="s">
        <v>104</v>
      </c>
      <c r="D40" s="69" t="s">
        <v>247</v>
      </c>
      <c r="E40" s="69" t="s">
        <v>82</v>
      </c>
      <c r="F40" s="69" t="s">
        <v>222</v>
      </c>
    </row>
    <row r="41" spans="1:6" ht="12.75">
      <c r="A41" s="34">
        <v>3</v>
      </c>
      <c r="B41" s="42" t="s">
        <v>194</v>
      </c>
      <c r="C41" s="68" t="s">
        <v>104</v>
      </c>
      <c r="D41" s="69" t="s">
        <v>179</v>
      </c>
      <c r="E41" s="69" t="s">
        <v>167</v>
      </c>
      <c r="F41" s="69" t="s">
        <v>220</v>
      </c>
    </row>
  </sheetData>
  <sheetProtection/>
  <mergeCells count="18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B29:M29"/>
    <mergeCell ref="A3:A4"/>
    <mergeCell ref="N3:N4"/>
    <mergeCell ref="B5:M5"/>
    <mergeCell ref="B8:M8"/>
    <mergeCell ref="B13:M13"/>
    <mergeCell ref="B16:M16"/>
    <mergeCell ref="B23:M23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36" sqref="G36"/>
    </sheetView>
  </sheetViews>
  <sheetFormatPr defaultColWidth="8.75390625" defaultRowHeight="12.75"/>
  <cols>
    <col min="1" max="1" width="8.75390625" style="0" customWidth="1"/>
    <col min="2" max="2" width="26.00390625" style="9" bestFit="1" customWidth="1"/>
    <col min="3" max="3" width="25.75390625" style="9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27.875" style="9" bestFit="1" customWidth="1"/>
    <col min="8" max="15" width="4.625" style="9" bestFit="1" customWidth="1"/>
    <col min="16" max="18" width="5.625" style="9" bestFit="1" customWidth="1"/>
    <col min="19" max="19" width="4.625" style="9" bestFit="1" customWidth="1"/>
    <col min="20" max="20" width="7.875" style="9" bestFit="1" customWidth="1"/>
    <col min="21" max="21" width="8.625" style="9" bestFit="1" customWidth="1"/>
    <col min="22" max="22" width="15.375" style="9" bestFit="1" customWidth="1"/>
  </cols>
  <sheetData>
    <row r="1" spans="2:22" s="1" customFormat="1" ht="15" customHeight="1">
      <c r="B1" s="76" t="s">
        <v>275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</row>
    <row r="2" spans="2:22" s="1" customFormat="1" ht="103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3" spans="1:22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64</v>
      </c>
      <c r="I3" s="86"/>
      <c r="J3" s="86"/>
      <c r="K3" s="86"/>
      <c r="L3" s="86" t="s">
        <v>30</v>
      </c>
      <c r="M3" s="86"/>
      <c r="N3" s="86"/>
      <c r="O3" s="86"/>
      <c r="P3" s="86" t="s">
        <v>72</v>
      </c>
      <c r="Q3" s="86"/>
      <c r="R3" s="86"/>
      <c r="S3" s="86"/>
      <c r="T3" s="86" t="s">
        <v>1</v>
      </c>
      <c r="U3" s="86" t="s">
        <v>3</v>
      </c>
      <c r="V3" s="70" t="s">
        <v>2</v>
      </c>
    </row>
    <row r="4" spans="1:22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85"/>
      <c r="U4" s="85"/>
      <c r="V4" s="71"/>
    </row>
    <row r="5" spans="2:21" ht="15.75">
      <c r="B5" s="73" t="s">
        <v>85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2" ht="12.75">
      <c r="A6" s="34">
        <v>1</v>
      </c>
      <c r="B6" s="29" t="s">
        <v>240</v>
      </c>
      <c r="C6" s="29" t="s">
        <v>241</v>
      </c>
      <c r="D6" s="29" t="s">
        <v>258</v>
      </c>
      <c r="E6" s="29" t="str">
        <f>"0,9092"</f>
        <v>0,9092</v>
      </c>
      <c r="F6" s="29" t="s">
        <v>10</v>
      </c>
      <c r="G6" s="29" t="s">
        <v>14</v>
      </c>
      <c r="H6" s="32" t="s">
        <v>98</v>
      </c>
      <c r="I6" s="33" t="s">
        <v>26</v>
      </c>
      <c r="J6" s="33" t="s">
        <v>26</v>
      </c>
      <c r="K6" s="31"/>
      <c r="L6" s="33" t="s">
        <v>242</v>
      </c>
      <c r="M6" s="32" t="s">
        <v>242</v>
      </c>
      <c r="N6" s="33" t="s">
        <v>243</v>
      </c>
      <c r="O6" s="31"/>
      <c r="P6" s="32" t="s">
        <v>244</v>
      </c>
      <c r="Q6" s="32" t="s">
        <v>42</v>
      </c>
      <c r="R6" s="33" t="s">
        <v>245</v>
      </c>
      <c r="S6" s="31"/>
      <c r="T6" s="30" t="s">
        <v>246</v>
      </c>
      <c r="U6" s="30" t="str">
        <f>"218,1960"</f>
        <v>218,1960</v>
      </c>
      <c r="V6" s="29" t="s">
        <v>29</v>
      </c>
    </row>
  </sheetData>
  <sheetProtection/>
  <mergeCells count="15"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A3:A4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G35" sqref="G35"/>
    </sheetView>
  </sheetViews>
  <sheetFormatPr defaultColWidth="9.125" defaultRowHeight="12.75"/>
  <cols>
    <col min="1" max="1" width="9.125" style="1" customWidth="1"/>
    <col min="2" max="2" width="20.625" style="4" customWidth="1"/>
    <col min="3" max="3" width="27.87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25.00390625" style="5" bestFit="1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8" width="5.625" style="1" bestFit="1" customWidth="1"/>
    <col min="19" max="19" width="4.625" style="1" bestFit="1" customWidth="1"/>
    <col min="20" max="20" width="7.875" style="4" bestFit="1" customWidth="1"/>
    <col min="21" max="21" width="8.625" style="1" bestFit="1" customWidth="1"/>
    <col min="22" max="22" width="15.375" style="5" bestFit="1" customWidth="1"/>
    <col min="23" max="16384" width="9.125" style="1" customWidth="1"/>
  </cols>
  <sheetData>
    <row r="1" spans="2:22" ht="15" customHeight="1">
      <c r="B1" s="76" t="s">
        <v>274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</row>
    <row r="2" spans="2:22" ht="80.2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3" spans="1:22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64</v>
      </c>
      <c r="I3" s="86"/>
      <c r="J3" s="86"/>
      <c r="K3" s="86"/>
      <c r="L3" s="86" t="s">
        <v>30</v>
      </c>
      <c r="M3" s="86"/>
      <c r="N3" s="86"/>
      <c r="O3" s="86"/>
      <c r="P3" s="86" t="s">
        <v>72</v>
      </c>
      <c r="Q3" s="86"/>
      <c r="R3" s="86"/>
      <c r="S3" s="86"/>
      <c r="T3" s="86" t="s">
        <v>1</v>
      </c>
      <c r="U3" s="86" t="s">
        <v>3</v>
      </c>
      <c r="V3" s="70" t="s">
        <v>2</v>
      </c>
    </row>
    <row r="4" spans="1:22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85"/>
      <c r="U4" s="85"/>
      <c r="V4" s="71"/>
    </row>
    <row r="5" spans="2:21" ht="15.75">
      <c r="B5" s="72" t="s">
        <v>127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2" ht="12.75">
      <c r="A6" s="28" t="s">
        <v>56</v>
      </c>
      <c r="B6" s="15" t="s">
        <v>259</v>
      </c>
      <c r="C6" s="10" t="s">
        <v>260</v>
      </c>
      <c r="D6" s="10" t="s">
        <v>272</v>
      </c>
      <c r="E6" s="10" t="str">
        <f>"1,2275"</f>
        <v>1,2275</v>
      </c>
      <c r="F6" s="10" t="s">
        <v>10</v>
      </c>
      <c r="G6" s="10" t="s">
        <v>95</v>
      </c>
      <c r="H6" s="32" t="s">
        <v>261</v>
      </c>
      <c r="I6" s="32" t="s">
        <v>262</v>
      </c>
      <c r="J6" s="19" t="s">
        <v>263</v>
      </c>
      <c r="K6" s="46"/>
      <c r="L6" s="19" t="s">
        <v>264</v>
      </c>
      <c r="M6" s="32" t="s">
        <v>264</v>
      </c>
      <c r="N6" s="19" t="s">
        <v>265</v>
      </c>
      <c r="O6" s="46"/>
      <c r="P6" s="32" t="s">
        <v>88</v>
      </c>
      <c r="Q6" s="32" t="s">
        <v>183</v>
      </c>
      <c r="R6" s="32" t="s">
        <v>139</v>
      </c>
      <c r="S6" s="46"/>
      <c r="T6" s="21" t="s">
        <v>270</v>
      </c>
      <c r="U6" s="21" t="str">
        <f>"217,8812"</f>
        <v>217,8812</v>
      </c>
      <c r="V6" s="10" t="s">
        <v>29</v>
      </c>
    </row>
    <row r="8" spans="2:21" ht="15.75">
      <c r="B8" s="90" t="s">
        <v>39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2" ht="12.75">
      <c r="A9" s="28" t="s">
        <v>56</v>
      </c>
      <c r="B9" s="15" t="s">
        <v>266</v>
      </c>
      <c r="C9" s="10" t="s">
        <v>267</v>
      </c>
      <c r="D9" s="10" t="s">
        <v>273</v>
      </c>
      <c r="E9" s="10" t="str">
        <f>"0,5769"</f>
        <v>0,5769</v>
      </c>
      <c r="F9" s="10" t="s">
        <v>10</v>
      </c>
      <c r="G9" s="10" t="s">
        <v>95</v>
      </c>
      <c r="H9" s="32" t="s">
        <v>172</v>
      </c>
      <c r="I9" s="32" t="s">
        <v>67</v>
      </c>
      <c r="J9" s="32" t="s">
        <v>268</v>
      </c>
      <c r="K9" s="46"/>
      <c r="L9" s="19" t="s">
        <v>269</v>
      </c>
      <c r="M9" s="32" t="s">
        <v>152</v>
      </c>
      <c r="N9" s="19" t="s">
        <v>147</v>
      </c>
      <c r="O9" s="46"/>
      <c r="P9" s="19" t="s">
        <v>172</v>
      </c>
      <c r="Q9" s="32" t="s">
        <v>172</v>
      </c>
      <c r="R9" s="32" t="s">
        <v>67</v>
      </c>
      <c r="S9" s="46"/>
      <c r="T9" s="21" t="s">
        <v>271</v>
      </c>
      <c r="U9" s="21" t="str">
        <f>"298,5458"</f>
        <v>298,5458</v>
      </c>
      <c r="V9" s="10" t="s">
        <v>29</v>
      </c>
    </row>
  </sheetData>
  <sheetProtection/>
  <mergeCells count="16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B8:U8"/>
    <mergeCell ref="A3:A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workbookViewId="0" topLeftCell="A1">
      <selection activeCell="F28" sqref="F28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7.25390625" style="1" customWidth="1"/>
    <col min="4" max="4" width="10.625" style="1" bestFit="1" customWidth="1"/>
    <col min="5" max="5" width="12.125" style="1" customWidth="1"/>
    <col min="6" max="6" width="22.75390625" style="5" bestFit="1" customWidth="1"/>
    <col min="7" max="7" width="27.875" style="5" bestFit="1" customWidth="1"/>
    <col min="8" max="8" width="5.375" style="1" customWidth="1"/>
    <col min="9" max="9" width="5.25390625" style="1" customWidth="1"/>
    <col min="10" max="10" width="5.75390625" style="1" customWidth="1"/>
    <col min="11" max="11" width="4.625" style="1" bestFit="1" customWidth="1"/>
    <col min="12" max="12" width="3.375" style="1" customWidth="1"/>
    <col min="13" max="13" width="4.00390625" style="1" customWidth="1"/>
    <col min="14" max="14" width="4.125" style="1" customWidth="1"/>
    <col min="15" max="15" width="5.875" style="1" customWidth="1"/>
    <col min="16" max="16" width="7.875" style="4" bestFit="1" customWidth="1"/>
    <col min="17" max="17" width="6.625" style="1" bestFit="1" customWidth="1"/>
    <col min="18" max="18" width="15.375" style="5" bestFit="1" customWidth="1"/>
    <col min="19" max="19" width="9.125" style="1" customWidth="1"/>
    <col min="20" max="20" width="5.625" style="1" bestFit="1" customWidth="1"/>
    <col min="21" max="21" width="10.125" style="1" bestFit="1" customWidth="1"/>
    <col min="22" max="22" width="15.375" style="1" bestFit="1" customWidth="1"/>
    <col min="23" max="16384" width="9.125" style="1" customWidth="1"/>
  </cols>
  <sheetData>
    <row r="1" spans="2:18" ht="15" customHeight="1">
      <c r="B1" s="76" t="s">
        <v>283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2:18" ht="103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6</v>
      </c>
      <c r="I3" s="86"/>
      <c r="J3" s="86"/>
      <c r="K3" s="86"/>
      <c r="L3" s="86" t="s">
        <v>7</v>
      </c>
      <c r="M3" s="86"/>
      <c r="N3" s="86"/>
      <c r="O3" s="86"/>
      <c r="P3" s="86" t="s">
        <v>1</v>
      </c>
      <c r="Q3" s="86" t="s">
        <v>3</v>
      </c>
      <c r="R3" s="70" t="s">
        <v>2</v>
      </c>
    </row>
    <row r="4" spans="1:18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85"/>
      <c r="Q4" s="85"/>
      <c r="R4" s="71"/>
    </row>
    <row r="5" spans="2:21" ht="15.75">
      <c r="B5" s="90" t="s">
        <v>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92"/>
      <c r="T5" s="92"/>
      <c r="U5" s="92"/>
    </row>
    <row r="6" spans="2:22" ht="12.75">
      <c r="B6" s="17" t="s">
        <v>23</v>
      </c>
      <c r="C6" s="7" t="s">
        <v>24</v>
      </c>
      <c r="D6" s="7" t="s">
        <v>62</v>
      </c>
      <c r="E6" s="7" t="str">
        <f>"0,6173"</f>
        <v>0,6173</v>
      </c>
      <c r="F6" s="7" t="s">
        <v>10</v>
      </c>
      <c r="G6" s="7" t="s">
        <v>25</v>
      </c>
      <c r="H6" s="18" t="s">
        <v>26</v>
      </c>
      <c r="I6" s="18" t="s">
        <v>27</v>
      </c>
      <c r="J6" s="18" t="s">
        <v>27</v>
      </c>
      <c r="K6" s="8"/>
      <c r="L6" s="8"/>
      <c r="M6" s="8"/>
      <c r="N6" s="8"/>
      <c r="O6" s="8"/>
      <c r="P6" s="20" t="s">
        <v>28</v>
      </c>
      <c r="Q6" s="6" t="s">
        <v>28</v>
      </c>
      <c r="R6" s="16" t="s">
        <v>29</v>
      </c>
      <c r="S6" s="13"/>
      <c r="V6" s="12" t="s">
        <v>11</v>
      </c>
    </row>
    <row r="7" spans="2:18" ht="12.75">
      <c r="B7" s="15" t="s">
        <v>12</v>
      </c>
      <c r="C7" s="10" t="s">
        <v>13</v>
      </c>
      <c r="D7" s="10" t="s">
        <v>63</v>
      </c>
      <c r="E7" s="10" t="s">
        <v>22</v>
      </c>
      <c r="F7" s="10" t="s">
        <v>10</v>
      </c>
      <c r="G7" s="10" t="s">
        <v>14</v>
      </c>
      <c r="H7" s="19" t="s">
        <v>15</v>
      </c>
      <c r="I7" s="19" t="s">
        <v>16</v>
      </c>
      <c r="J7" s="19" t="s">
        <v>17</v>
      </c>
      <c r="K7" s="11"/>
      <c r="L7" s="11"/>
      <c r="M7" s="11"/>
      <c r="N7" s="11"/>
      <c r="O7" s="11"/>
      <c r="P7" s="21" t="s">
        <v>28</v>
      </c>
      <c r="Q7" s="14" t="s">
        <v>28</v>
      </c>
      <c r="R7" s="15" t="s">
        <v>29</v>
      </c>
    </row>
  </sheetData>
  <sheetProtection/>
  <mergeCells count="14">
    <mergeCell ref="F3:F4"/>
    <mergeCell ref="E3:E4"/>
    <mergeCell ref="P3:P4"/>
    <mergeCell ref="Q3:Q4"/>
    <mergeCell ref="A3:A4"/>
    <mergeCell ref="B5:U5"/>
    <mergeCell ref="B1:R2"/>
    <mergeCell ref="H3:K3"/>
    <mergeCell ref="L3:O3"/>
    <mergeCell ref="B3:B4"/>
    <mergeCell ref="C3:C4"/>
    <mergeCell ref="D3:D4"/>
    <mergeCell ref="R3:R4"/>
    <mergeCell ref="G3:G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G27" sqref="G27"/>
    </sheetView>
  </sheetViews>
  <sheetFormatPr defaultColWidth="8.75390625" defaultRowHeight="12.75"/>
  <cols>
    <col min="1" max="1" width="8.75390625" style="0" customWidth="1"/>
    <col min="2" max="2" width="26.00390625" style="9" bestFit="1" customWidth="1"/>
    <col min="3" max="3" width="26.25390625" style="9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27.875" style="9" bestFit="1" customWidth="1"/>
    <col min="8" max="8" width="4.75390625" style="9" bestFit="1" customWidth="1"/>
    <col min="9" max="9" width="9.625" style="9" bestFit="1" customWidth="1"/>
    <col min="10" max="10" width="7.875" style="9" bestFit="1" customWidth="1"/>
    <col min="11" max="11" width="9.625" style="9" bestFit="1" customWidth="1"/>
    <col min="12" max="12" width="15.375" style="9" bestFit="1" customWidth="1"/>
  </cols>
  <sheetData>
    <row r="1" spans="2:12" s="1" customFormat="1" ht="15" customHeight="1">
      <c r="B1" s="76" t="s">
        <v>282</v>
      </c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2:12" s="1" customFormat="1" ht="111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30</v>
      </c>
      <c r="I3" s="86"/>
      <c r="J3" s="86" t="s">
        <v>1</v>
      </c>
      <c r="K3" s="86" t="s">
        <v>3</v>
      </c>
      <c r="L3" s="70" t="s">
        <v>2</v>
      </c>
    </row>
    <row r="4" spans="1:12" s="2" customFormat="1" ht="21" customHeight="1" thickBot="1">
      <c r="A4" s="75"/>
      <c r="B4" s="83"/>
      <c r="C4" s="85"/>
      <c r="D4" s="85"/>
      <c r="E4" s="85"/>
      <c r="F4" s="94"/>
      <c r="G4" s="88"/>
      <c r="H4" s="3" t="s">
        <v>47</v>
      </c>
      <c r="I4" s="3" t="s">
        <v>48</v>
      </c>
      <c r="J4" s="85"/>
      <c r="K4" s="85"/>
      <c r="L4" s="71"/>
    </row>
    <row r="5" spans="2:11" ht="15.75">
      <c r="B5" s="73" t="s">
        <v>85</v>
      </c>
      <c r="C5" s="73"/>
      <c r="D5" s="73"/>
      <c r="E5" s="73"/>
      <c r="F5" s="73"/>
      <c r="G5" s="73"/>
      <c r="H5" s="73"/>
      <c r="I5" s="73"/>
      <c r="J5" s="73"/>
      <c r="K5" s="73"/>
    </row>
    <row r="6" spans="1:12" ht="12.75">
      <c r="A6" s="34">
        <v>1</v>
      </c>
      <c r="B6" s="29" t="s">
        <v>118</v>
      </c>
      <c r="C6" s="29" t="s">
        <v>119</v>
      </c>
      <c r="D6" s="29" t="s">
        <v>120</v>
      </c>
      <c r="E6" s="29" t="str">
        <f>"0,9559"</f>
        <v>0,9559</v>
      </c>
      <c r="F6" s="29" t="s">
        <v>10</v>
      </c>
      <c r="G6" s="29" t="s">
        <v>14</v>
      </c>
      <c r="H6" s="30" t="s">
        <v>121</v>
      </c>
      <c r="I6" s="30" t="s">
        <v>115</v>
      </c>
      <c r="J6" s="30" t="s">
        <v>122</v>
      </c>
      <c r="K6" s="30" t="str">
        <f>"1056,2695"</f>
        <v>1056,2695</v>
      </c>
      <c r="L6" s="29" t="s">
        <v>29</v>
      </c>
    </row>
  </sheetData>
  <sheetProtection/>
  <mergeCells count="13">
    <mergeCell ref="H3:I3"/>
    <mergeCell ref="J3:J4"/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8" sqref="B18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37.125" style="5" customWidth="1"/>
    <col min="8" max="8" width="6.375" style="1" customWidth="1"/>
    <col min="9" max="9" width="9.75390625" style="1" customWidth="1"/>
    <col min="10" max="10" width="9.00390625" style="4" customWidth="1"/>
    <col min="11" max="11" width="9.625" style="1" bestFit="1" customWidth="1"/>
    <col min="12" max="12" width="15.375" style="5" bestFit="1" customWidth="1"/>
    <col min="13" max="16384" width="9.125" style="1" customWidth="1"/>
  </cols>
  <sheetData>
    <row r="1" spans="2:12" ht="15" customHeight="1">
      <c r="B1" s="76" t="s">
        <v>51</v>
      </c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2:12" ht="117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30</v>
      </c>
      <c r="I3" s="86"/>
      <c r="J3" s="86" t="s">
        <v>49</v>
      </c>
      <c r="K3" s="86" t="s">
        <v>3</v>
      </c>
      <c r="L3" s="70" t="s">
        <v>2</v>
      </c>
    </row>
    <row r="4" spans="1:12" s="2" customFormat="1" ht="21" customHeight="1" thickBot="1">
      <c r="A4" s="75"/>
      <c r="B4" s="83"/>
      <c r="C4" s="85"/>
      <c r="D4" s="85"/>
      <c r="E4" s="85"/>
      <c r="F4" s="94"/>
      <c r="G4" s="88"/>
      <c r="H4" s="3" t="s">
        <v>47</v>
      </c>
      <c r="I4" s="3" t="s">
        <v>48</v>
      </c>
      <c r="J4" s="85"/>
      <c r="K4" s="85"/>
      <c r="L4" s="71"/>
    </row>
    <row r="5" spans="2:11" ht="15.75">
      <c r="B5" s="72" t="s">
        <v>9</v>
      </c>
      <c r="C5" s="73"/>
      <c r="D5" s="73"/>
      <c r="E5" s="73"/>
      <c r="F5" s="73"/>
      <c r="G5" s="73"/>
      <c r="H5" s="73"/>
      <c r="I5" s="73"/>
      <c r="J5" s="73"/>
      <c r="K5" s="73"/>
    </row>
    <row r="6" spans="1:12" ht="12.75">
      <c r="A6" s="28" t="s">
        <v>56</v>
      </c>
      <c r="B6" s="15" t="s">
        <v>31</v>
      </c>
      <c r="C6" s="10" t="s">
        <v>32</v>
      </c>
      <c r="D6" s="10" t="s">
        <v>58</v>
      </c>
      <c r="E6" s="10" t="str">
        <f>"0,6122"</f>
        <v>0,6122</v>
      </c>
      <c r="F6" s="10" t="s">
        <v>10</v>
      </c>
      <c r="G6" s="10" t="s">
        <v>14</v>
      </c>
      <c r="H6" s="21" t="s">
        <v>26</v>
      </c>
      <c r="I6" s="21" t="s">
        <v>52</v>
      </c>
      <c r="J6" s="21" t="s">
        <v>44</v>
      </c>
      <c r="K6" s="21" t="str">
        <f>"1102,0499"</f>
        <v>1102,0499</v>
      </c>
      <c r="L6" s="10" t="s">
        <v>29</v>
      </c>
    </row>
    <row r="8" spans="2:11" ht="15.75">
      <c r="B8" s="90" t="s">
        <v>33</v>
      </c>
      <c r="C8" s="92"/>
      <c r="D8" s="92"/>
      <c r="E8" s="92"/>
      <c r="F8" s="92"/>
      <c r="G8" s="92"/>
      <c r="H8" s="92"/>
      <c r="I8" s="92"/>
      <c r="J8" s="92"/>
      <c r="K8" s="92"/>
    </row>
    <row r="9" spans="1:12" ht="12.75">
      <c r="A9" s="28" t="s">
        <v>56</v>
      </c>
      <c r="B9" s="24" t="s">
        <v>34</v>
      </c>
      <c r="C9" s="22" t="s">
        <v>35</v>
      </c>
      <c r="D9" s="22" t="s">
        <v>59</v>
      </c>
      <c r="E9" s="22" t="str">
        <f>"0,5922"</f>
        <v>0,5922</v>
      </c>
      <c r="F9" s="22" t="s">
        <v>10</v>
      </c>
      <c r="G9" s="22" t="s">
        <v>50</v>
      </c>
      <c r="H9" s="26" t="s">
        <v>36</v>
      </c>
      <c r="I9" s="26" t="s">
        <v>53</v>
      </c>
      <c r="J9" s="26" t="s">
        <v>43</v>
      </c>
      <c r="K9" s="26" t="str">
        <f>"1328,1206"</f>
        <v>1328,1206</v>
      </c>
      <c r="L9" s="22" t="s">
        <v>29</v>
      </c>
    </row>
    <row r="10" spans="1:12" ht="12.75">
      <c r="A10" s="28" t="s">
        <v>57</v>
      </c>
      <c r="B10" s="25" t="s">
        <v>37</v>
      </c>
      <c r="C10" s="23" t="s">
        <v>38</v>
      </c>
      <c r="D10" s="23" t="s">
        <v>60</v>
      </c>
      <c r="E10" s="23" t="str">
        <f>"0,5919"</f>
        <v>0,5919</v>
      </c>
      <c r="F10" s="23" t="s">
        <v>10</v>
      </c>
      <c r="G10" s="23" t="s">
        <v>14</v>
      </c>
      <c r="H10" s="27" t="s">
        <v>36</v>
      </c>
      <c r="I10" s="27" t="s">
        <v>54</v>
      </c>
      <c r="J10" s="27" t="s">
        <v>45</v>
      </c>
      <c r="K10" s="27" t="str">
        <f>"750,2966"</f>
        <v>750,2966</v>
      </c>
      <c r="L10" s="23" t="s">
        <v>29</v>
      </c>
    </row>
    <row r="12" spans="2:11" ht="15.75">
      <c r="B12" s="90" t="s">
        <v>39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2" ht="12.75">
      <c r="A13" s="28" t="s">
        <v>56</v>
      </c>
      <c r="B13" s="15" t="s">
        <v>40</v>
      </c>
      <c r="C13" s="10" t="s">
        <v>41</v>
      </c>
      <c r="D13" s="10" t="s">
        <v>61</v>
      </c>
      <c r="E13" s="10" t="str">
        <f>"0,5629"</f>
        <v>0,5629</v>
      </c>
      <c r="F13" s="10" t="s">
        <v>10</v>
      </c>
      <c r="G13" s="10" t="s">
        <v>14</v>
      </c>
      <c r="H13" s="21" t="s">
        <v>42</v>
      </c>
      <c r="I13" s="21" t="s">
        <v>55</v>
      </c>
      <c r="J13" s="21" t="s">
        <v>46</v>
      </c>
      <c r="K13" s="21" t="str">
        <f>"1876,1457"</f>
        <v>1876,1457</v>
      </c>
      <c r="L13" s="10" t="s">
        <v>29</v>
      </c>
    </row>
  </sheetData>
  <sheetProtection/>
  <mergeCells count="15">
    <mergeCell ref="G3:G4"/>
    <mergeCell ref="H3:I3"/>
    <mergeCell ref="J3:J4"/>
    <mergeCell ref="K3:K4"/>
    <mergeCell ref="L3:L4"/>
    <mergeCell ref="B5:K5"/>
    <mergeCell ref="B8:K8"/>
    <mergeCell ref="B12:K12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7" sqref="C17"/>
    </sheetView>
  </sheetViews>
  <sheetFormatPr defaultColWidth="9.125" defaultRowHeight="12.75"/>
  <cols>
    <col min="1" max="1" width="9.125" style="0" customWidth="1"/>
    <col min="2" max="3" width="26.00390625" style="9" bestFit="1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32.00390625" style="9" bestFit="1" customWidth="1"/>
    <col min="8" max="8" width="5.625" style="9" bestFit="1" customWidth="1"/>
    <col min="9" max="9" width="9.625" style="9" bestFit="1" customWidth="1"/>
    <col min="10" max="10" width="7.875" style="9" bestFit="1" customWidth="1"/>
    <col min="11" max="11" width="9.625" style="9" bestFit="1" customWidth="1"/>
    <col min="12" max="12" width="15.375" style="9" bestFit="1" customWidth="1"/>
  </cols>
  <sheetData>
    <row r="1" spans="2:12" s="1" customFormat="1" ht="15" customHeight="1">
      <c r="B1" s="76" t="s">
        <v>113</v>
      </c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2:12" s="1" customFormat="1" ht="80.2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7" t="s">
        <v>30</v>
      </c>
      <c r="I3" s="74"/>
      <c r="J3" s="93" t="s">
        <v>1</v>
      </c>
      <c r="K3" s="93" t="s">
        <v>3</v>
      </c>
      <c r="L3" s="95" t="s">
        <v>2</v>
      </c>
    </row>
    <row r="4" spans="1:12" s="2" customFormat="1" ht="21" customHeight="1" thickBot="1">
      <c r="A4" s="75"/>
      <c r="B4" s="83"/>
      <c r="C4" s="85"/>
      <c r="D4" s="85"/>
      <c r="E4" s="85"/>
      <c r="F4" s="94"/>
      <c r="G4" s="88"/>
      <c r="H4" s="3" t="s">
        <v>47</v>
      </c>
      <c r="I4" s="3" t="s">
        <v>48</v>
      </c>
      <c r="J4" s="94"/>
      <c r="K4" s="94"/>
      <c r="L4" s="96"/>
    </row>
    <row r="5" spans="2:11" ht="15.75">
      <c r="B5" s="97" t="s">
        <v>79</v>
      </c>
      <c r="C5" s="97"/>
      <c r="D5" s="97"/>
      <c r="E5" s="97"/>
      <c r="F5" s="97"/>
      <c r="G5" s="97"/>
      <c r="H5" s="97"/>
      <c r="I5" s="97"/>
      <c r="J5" s="97"/>
      <c r="K5" s="97"/>
    </row>
    <row r="6" spans="1:12" ht="12.75">
      <c r="A6" s="34">
        <v>1</v>
      </c>
      <c r="B6" s="29" t="s">
        <v>96</v>
      </c>
      <c r="C6" s="29" t="s">
        <v>97</v>
      </c>
      <c r="D6" s="29" t="s">
        <v>116</v>
      </c>
      <c r="E6" s="29" t="str">
        <f>"0,6606"</f>
        <v>0,6606</v>
      </c>
      <c r="F6" s="29" t="s">
        <v>10</v>
      </c>
      <c r="G6" s="29" t="s">
        <v>14</v>
      </c>
      <c r="H6" s="30" t="s">
        <v>98</v>
      </c>
      <c r="I6" s="30" t="s">
        <v>114</v>
      </c>
      <c r="J6" s="30" t="s">
        <v>111</v>
      </c>
      <c r="K6" s="30" t="str">
        <f>"1638,2880"</f>
        <v>1638,2880</v>
      </c>
      <c r="L6" s="29" t="s">
        <v>29</v>
      </c>
    </row>
    <row r="8" spans="2:11" ht="15.75">
      <c r="B8" s="98" t="s">
        <v>33</v>
      </c>
      <c r="C8" s="98"/>
      <c r="D8" s="98"/>
      <c r="E8" s="98"/>
      <c r="F8" s="98"/>
      <c r="G8" s="98"/>
      <c r="H8" s="98"/>
      <c r="I8" s="98"/>
      <c r="J8" s="98"/>
      <c r="K8" s="98"/>
    </row>
    <row r="9" spans="1:12" ht="12.75">
      <c r="A9" s="34">
        <v>1</v>
      </c>
      <c r="B9" s="36" t="s">
        <v>99</v>
      </c>
      <c r="C9" s="36" t="s">
        <v>100</v>
      </c>
      <c r="D9" s="36" t="s">
        <v>117</v>
      </c>
      <c r="E9" s="36" t="str">
        <f>"0,6047"</f>
        <v>0,6047</v>
      </c>
      <c r="F9" s="36" t="s">
        <v>10</v>
      </c>
      <c r="G9" s="36" t="s">
        <v>112</v>
      </c>
      <c r="H9" s="45" t="s">
        <v>101</v>
      </c>
      <c r="I9" s="45" t="s">
        <v>115</v>
      </c>
      <c r="J9" s="45" t="s">
        <v>110</v>
      </c>
      <c r="K9" s="45" t="str">
        <f>"1901,7816"</f>
        <v>1901,7816</v>
      </c>
      <c r="L9" s="29" t="s">
        <v>29</v>
      </c>
    </row>
  </sheetData>
  <sheetProtection/>
  <mergeCells count="14">
    <mergeCell ref="G3:G4"/>
    <mergeCell ref="H3:I3"/>
    <mergeCell ref="J3:J4"/>
    <mergeCell ref="K3:K4"/>
    <mergeCell ref="L3:L4"/>
    <mergeCell ref="B5:K5"/>
    <mergeCell ref="B8:K8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23" sqref="G23"/>
    </sheetView>
  </sheetViews>
  <sheetFormatPr defaultColWidth="8.75390625" defaultRowHeight="12.75"/>
  <cols>
    <col min="1" max="1" width="8.75390625" style="0" customWidth="1"/>
    <col min="2" max="2" width="26.00390625" style="9" bestFit="1" customWidth="1"/>
    <col min="3" max="3" width="26.375" style="9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27.875" style="9" bestFit="1" customWidth="1"/>
    <col min="8" max="10" width="5.625" style="9" bestFit="1" customWidth="1"/>
    <col min="11" max="11" width="4.625" style="9" bestFit="1" customWidth="1"/>
    <col min="12" max="12" width="11.125" style="9" customWidth="1"/>
    <col min="13" max="13" width="8.625" style="9" bestFit="1" customWidth="1"/>
    <col min="14" max="14" width="15.375" style="9" bestFit="1" customWidth="1"/>
  </cols>
  <sheetData>
    <row r="1" spans="2:14" s="1" customFormat="1" ht="15" customHeight="1">
      <c r="B1" s="76" t="s">
        <v>281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2:14" s="1" customFormat="1" ht="103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64</v>
      </c>
      <c r="I3" s="86"/>
      <c r="J3" s="86"/>
      <c r="K3" s="86"/>
      <c r="L3" s="86" t="s">
        <v>71</v>
      </c>
      <c r="M3" s="86" t="s">
        <v>3</v>
      </c>
      <c r="N3" s="70" t="s">
        <v>2</v>
      </c>
    </row>
    <row r="4" spans="1:14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85"/>
      <c r="M4" s="85"/>
      <c r="N4" s="71"/>
    </row>
    <row r="5" spans="2:13" ht="15.75">
      <c r="B5" s="73" t="s">
        <v>33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4" ht="12.75">
      <c r="A6" s="34">
        <v>1</v>
      </c>
      <c r="B6" s="29" t="s">
        <v>65</v>
      </c>
      <c r="C6" s="29" t="s">
        <v>66</v>
      </c>
      <c r="D6" s="29" t="s">
        <v>70</v>
      </c>
      <c r="E6" s="29" t="str">
        <f>"0,5980"</f>
        <v>0,5980</v>
      </c>
      <c r="F6" s="29" t="s">
        <v>10</v>
      </c>
      <c r="G6" s="29" t="s">
        <v>14</v>
      </c>
      <c r="H6" s="32" t="s">
        <v>67</v>
      </c>
      <c r="I6" s="32" t="s">
        <v>68</v>
      </c>
      <c r="J6" s="33" t="s">
        <v>69</v>
      </c>
      <c r="K6" s="31"/>
      <c r="L6" s="30" t="s">
        <v>68</v>
      </c>
      <c r="M6" s="30" t="str">
        <f>"119,6000"</f>
        <v>119,6000</v>
      </c>
      <c r="N6" s="29" t="s">
        <v>29</v>
      </c>
    </row>
  </sheetData>
  <sheetProtection/>
  <mergeCells count="13"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G27" sqref="G27"/>
    </sheetView>
  </sheetViews>
  <sheetFormatPr defaultColWidth="8.75390625" defaultRowHeight="12.75"/>
  <cols>
    <col min="1" max="1" width="8.75390625" style="0" customWidth="1"/>
    <col min="2" max="2" width="20.625" style="9" customWidth="1"/>
    <col min="3" max="3" width="26.125" style="9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27.875" style="9" bestFit="1" customWidth="1"/>
    <col min="8" max="10" width="5.625" style="9" bestFit="1" customWidth="1"/>
    <col min="11" max="11" width="4.625" style="9" bestFit="1" customWidth="1"/>
    <col min="12" max="13" width="5.625" style="9" bestFit="1" customWidth="1"/>
    <col min="14" max="14" width="4.375" style="9" customWidth="1"/>
    <col min="15" max="15" width="4.625" style="9" bestFit="1" customWidth="1"/>
    <col min="16" max="16" width="7.875" style="9" bestFit="1" customWidth="1"/>
    <col min="17" max="17" width="8.625" style="9" bestFit="1" customWidth="1"/>
    <col min="18" max="18" width="15.375" style="9" bestFit="1" customWidth="1"/>
  </cols>
  <sheetData>
    <row r="1" spans="2:18" s="1" customFormat="1" ht="15" customHeight="1">
      <c r="B1" s="76" t="s">
        <v>280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</row>
    <row r="2" spans="2:18" s="1" customFormat="1" ht="108.7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30</v>
      </c>
      <c r="I3" s="86"/>
      <c r="J3" s="86"/>
      <c r="K3" s="86"/>
      <c r="L3" s="86" t="s">
        <v>72</v>
      </c>
      <c r="M3" s="86"/>
      <c r="N3" s="86"/>
      <c r="O3" s="86"/>
      <c r="P3" s="86" t="s">
        <v>1</v>
      </c>
      <c r="Q3" s="86" t="s">
        <v>3</v>
      </c>
      <c r="R3" s="70" t="s">
        <v>2</v>
      </c>
    </row>
    <row r="4" spans="1:18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85"/>
      <c r="Q4" s="85"/>
      <c r="R4" s="71"/>
    </row>
    <row r="5" spans="2:17" ht="15.75">
      <c r="B5" s="73" t="s">
        <v>39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8" ht="12.75">
      <c r="A6" s="34">
        <v>1</v>
      </c>
      <c r="B6" s="29" t="s">
        <v>73</v>
      </c>
      <c r="C6" s="29" t="s">
        <v>74</v>
      </c>
      <c r="D6" s="29" t="s">
        <v>83</v>
      </c>
      <c r="E6" s="29" t="str">
        <f>"0,5648"</f>
        <v>0,5648</v>
      </c>
      <c r="F6" s="29" t="s">
        <v>10</v>
      </c>
      <c r="G6" s="29" t="s">
        <v>14</v>
      </c>
      <c r="H6" s="32" t="s">
        <v>75</v>
      </c>
      <c r="I6" s="33" t="s">
        <v>76</v>
      </c>
      <c r="J6" s="32" t="s">
        <v>76</v>
      </c>
      <c r="K6" s="31"/>
      <c r="L6" s="32" t="s">
        <v>77</v>
      </c>
      <c r="M6" s="33" t="s">
        <v>78</v>
      </c>
      <c r="N6" s="31"/>
      <c r="O6" s="31"/>
      <c r="P6" s="30">
        <v>467.5</v>
      </c>
      <c r="Q6" s="30" t="str">
        <f>"264,0674"</f>
        <v>264,0674</v>
      </c>
      <c r="R6" s="29" t="s">
        <v>29</v>
      </c>
    </row>
  </sheetData>
  <sheetProtection/>
  <mergeCells count="14">
    <mergeCell ref="L3:O3"/>
    <mergeCell ref="P3:P4"/>
    <mergeCell ref="Q3:Q4"/>
    <mergeCell ref="R3:R4"/>
    <mergeCell ref="B5:Q5"/>
    <mergeCell ref="A3:A4"/>
    <mergeCell ref="B1:R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31" sqref="G30:G31"/>
    </sheetView>
  </sheetViews>
  <sheetFormatPr defaultColWidth="8.75390625" defaultRowHeight="12.75"/>
  <cols>
    <col min="1" max="1" width="8.75390625" style="0" customWidth="1"/>
    <col min="2" max="2" width="26.00390625" style="9" bestFit="1" customWidth="1"/>
    <col min="3" max="3" width="26.875" style="9" bestFit="1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27.875" style="9" bestFit="1" customWidth="1"/>
    <col min="8" max="9" width="5.625" style="9" bestFit="1" customWidth="1"/>
    <col min="10" max="10" width="4.25390625" style="9" customWidth="1"/>
    <col min="11" max="11" width="4.625" style="9" bestFit="1" customWidth="1"/>
    <col min="12" max="12" width="11.00390625" style="9" customWidth="1"/>
    <col min="13" max="13" width="8.625" style="9" bestFit="1" customWidth="1"/>
    <col min="14" max="14" width="15.375" style="9" bestFit="1" customWidth="1"/>
  </cols>
  <sheetData>
    <row r="1" spans="2:14" s="1" customFormat="1" ht="15" customHeight="1">
      <c r="B1" s="76" t="s">
        <v>279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2:14" s="1" customFormat="1" ht="109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72</v>
      </c>
      <c r="I3" s="86"/>
      <c r="J3" s="86"/>
      <c r="K3" s="86"/>
      <c r="L3" s="86" t="s">
        <v>71</v>
      </c>
      <c r="M3" s="86" t="s">
        <v>3</v>
      </c>
      <c r="N3" s="70" t="s">
        <v>2</v>
      </c>
    </row>
    <row r="4" spans="1:14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85"/>
      <c r="M4" s="85"/>
      <c r="N4" s="71"/>
    </row>
    <row r="5" spans="2:13" ht="15.75">
      <c r="B5" s="73" t="s">
        <v>79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4" ht="12.75">
      <c r="A6" s="34">
        <v>1</v>
      </c>
      <c r="B6" s="29" t="s">
        <v>80</v>
      </c>
      <c r="C6" s="29" t="s">
        <v>81</v>
      </c>
      <c r="D6" s="29" t="s">
        <v>84</v>
      </c>
      <c r="E6" s="29" t="str">
        <f>"0,6487"</f>
        <v>0,6487</v>
      </c>
      <c r="F6" s="29" t="s">
        <v>10</v>
      </c>
      <c r="G6" s="29" t="s">
        <v>14</v>
      </c>
      <c r="H6" s="32" t="s">
        <v>68</v>
      </c>
      <c r="I6" s="32" t="s">
        <v>82</v>
      </c>
      <c r="J6" s="31"/>
      <c r="K6" s="31"/>
      <c r="L6" s="30" t="s">
        <v>82</v>
      </c>
      <c r="M6" s="30" t="str">
        <f>"191,2368"</f>
        <v>191,2368</v>
      </c>
      <c r="N6" s="29" t="s">
        <v>29</v>
      </c>
    </row>
  </sheetData>
  <sheetProtection/>
  <mergeCells count="13"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29" sqref="G29"/>
    </sheetView>
  </sheetViews>
  <sheetFormatPr defaultColWidth="8.75390625" defaultRowHeight="12.75"/>
  <cols>
    <col min="1" max="1" width="8.75390625" style="0" customWidth="1"/>
    <col min="2" max="2" width="26.00390625" style="9" bestFit="1" customWidth="1"/>
    <col min="3" max="3" width="25.625" style="9" customWidth="1"/>
    <col min="4" max="4" width="10.625" style="9" bestFit="1" customWidth="1"/>
    <col min="5" max="5" width="8.375" style="9" bestFit="1" customWidth="1"/>
    <col min="6" max="6" width="22.75390625" style="9" bestFit="1" customWidth="1"/>
    <col min="7" max="7" width="27.875" style="9" bestFit="1" customWidth="1"/>
    <col min="8" max="9" width="5.625" style="9" bestFit="1" customWidth="1"/>
    <col min="10" max="10" width="3.25390625" style="9" customWidth="1"/>
    <col min="11" max="11" width="4.625" style="9" bestFit="1" customWidth="1"/>
    <col min="12" max="12" width="11.125" style="9" customWidth="1"/>
    <col min="13" max="13" width="8.625" style="9" bestFit="1" customWidth="1"/>
    <col min="14" max="14" width="15.375" style="9" bestFit="1" customWidth="1"/>
  </cols>
  <sheetData>
    <row r="1" spans="2:14" s="1" customFormat="1" ht="15" customHeight="1">
      <c r="B1" s="76" t="s">
        <v>278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2:14" s="1" customFormat="1" ht="109.5" customHeight="1" thickBot="1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s="2" customFormat="1" ht="12.75" customHeight="1">
      <c r="A3" s="74" t="s">
        <v>18</v>
      </c>
      <c r="B3" s="82" t="s">
        <v>0</v>
      </c>
      <c r="C3" s="84" t="s">
        <v>19</v>
      </c>
      <c r="D3" s="84" t="s">
        <v>20</v>
      </c>
      <c r="E3" s="86" t="s">
        <v>8</v>
      </c>
      <c r="F3" s="93" t="s">
        <v>4</v>
      </c>
      <c r="G3" s="87" t="s">
        <v>21</v>
      </c>
      <c r="H3" s="86" t="s">
        <v>72</v>
      </c>
      <c r="I3" s="86"/>
      <c r="J3" s="86"/>
      <c r="K3" s="86"/>
      <c r="L3" s="86" t="s">
        <v>71</v>
      </c>
      <c r="M3" s="86" t="s">
        <v>3</v>
      </c>
      <c r="N3" s="70" t="s">
        <v>2</v>
      </c>
    </row>
    <row r="4" spans="1:14" s="2" customFormat="1" ht="21" customHeight="1" thickBot="1">
      <c r="A4" s="75"/>
      <c r="B4" s="83"/>
      <c r="C4" s="85"/>
      <c r="D4" s="85"/>
      <c r="E4" s="85"/>
      <c r="F4" s="94"/>
      <c r="G4" s="88"/>
      <c r="H4" s="3">
        <v>1</v>
      </c>
      <c r="I4" s="3">
        <v>2</v>
      </c>
      <c r="J4" s="3">
        <v>3</v>
      </c>
      <c r="K4" s="3" t="s">
        <v>5</v>
      </c>
      <c r="L4" s="85"/>
      <c r="M4" s="85"/>
      <c r="N4" s="71"/>
    </row>
    <row r="5" spans="2:13" ht="15.75">
      <c r="B5" s="73" t="s">
        <v>85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4" ht="12.75">
      <c r="A6" s="34">
        <v>1</v>
      </c>
      <c r="B6" s="29" t="s">
        <v>86</v>
      </c>
      <c r="C6" s="29" t="s">
        <v>87</v>
      </c>
      <c r="D6" s="29" t="s">
        <v>88</v>
      </c>
      <c r="E6" s="29" t="str">
        <f>"0,7733"</f>
        <v>0,7733</v>
      </c>
      <c r="F6" s="29" t="s">
        <v>10</v>
      </c>
      <c r="G6" s="29" t="s">
        <v>14</v>
      </c>
      <c r="H6" s="32" t="s">
        <v>69</v>
      </c>
      <c r="I6" s="32" t="s">
        <v>82</v>
      </c>
      <c r="J6" s="31"/>
      <c r="K6" s="31"/>
      <c r="L6" s="30" t="s">
        <v>82</v>
      </c>
      <c r="M6" s="30" t="str">
        <f>"170,1260"</f>
        <v>170,1260</v>
      </c>
      <c r="N6" s="29" t="s">
        <v>29</v>
      </c>
    </row>
  </sheetData>
  <sheetProtection/>
  <mergeCells count="13"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2016-05-11T10:28:03Z</dcterms:modified>
  <cp:category/>
  <cp:version/>
  <cp:contentType/>
  <cp:contentStatus/>
</cp:coreProperties>
</file>