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440" firstSheet="16" activeTab="17"/>
  </bookViews>
  <sheets>
    <sheet name="Пауэрлифтинг в бинтах ДК" sheetId="1" r:id="rId1"/>
    <sheet name="Пауэрлифтинг в бинтах" sheetId="2" r:id="rId2"/>
    <sheet name="Пауэрлифтинг без экипировки" sheetId="3" r:id="rId3"/>
    <sheet name="Присед без экипировки ДК" sheetId="4" r:id="rId4"/>
    <sheet name="Жим лежа без экипировки ДК" sheetId="5" r:id="rId5"/>
    <sheet name="Жим лежа без экипировки" sheetId="6" r:id="rId6"/>
    <sheet name="Жим лежа однослойная экип. ДК" sheetId="7" r:id="rId7"/>
    <sheet name="Жим лежа SOFT экипировка ДК" sheetId="8" r:id="rId8"/>
    <sheet name="Жим лежа SOFT экипировка" sheetId="9" r:id="rId9"/>
    <sheet name="Жим лежа СФО" sheetId="10" r:id="rId10"/>
    <sheet name="Становая тяга без экипировки ДК" sheetId="11" r:id="rId11"/>
    <sheet name="Становая тяга без экипировки" sheetId="12" r:id="rId12"/>
    <sheet name="Народный жим 1_2 веса ДК" sheetId="13" r:id="rId13"/>
    <sheet name="Народный жим 1_2 веса" sheetId="14" r:id="rId14"/>
    <sheet name="Народный жим 1 вес ДК" sheetId="15" r:id="rId15"/>
    <sheet name="Народный жим 1 вес" sheetId="16" r:id="rId16"/>
    <sheet name="Apollon's Axle" sheetId="17" r:id="rId17"/>
    <sheet name="Rolling Thunder" sheetId="18" r:id="rId18"/>
  </sheets>
  <definedNames/>
  <calcPr fullCalcOnLoad="1" refMode="R1C1"/>
</workbook>
</file>

<file path=xl/sharedStrings.xml><?xml version="1.0" encoding="utf-8"?>
<sst xmlns="http://schemas.openxmlformats.org/spreadsheetml/2006/main" count="989" uniqueCount="362">
  <si>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</si>
  <si>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</si>
  <si>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</si>
  <si>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</si>
  <si>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</si>
  <si>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</si>
  <si>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</si>
  <si>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</si>
  <si>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</si>
  <si>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Gloss</t>
  </si>
  <si>
    <t>ВЕСОВАЯ КАТЕГОРИЯ   82.5</t>
  </si>
  <si>
    <t>Стрюченко Никита</t>
  </si>
  <si>
    <t>Open (12.03.1984)/32</t>
  </si>
  <si>
    <t>79,10</t>
  </si>
  <si>
    <t xml:space="preserve">Екатеринбург/Свердловская область </t>
  </si>
  <si>
    <t>155,0</t>
  </si>
  <si>
    <t>160,0</t>
  </si>
  <si>
    <t>165,0</t>
  </si>
  <si>
    <t>120,0</t>
  </si>
  <si>
    <t>125,0</t>
  </si>
  <si>
    <t>175,0</t>
  </si>
  <si>
    <t>180,0</t>
  </si>
  <si>
    <t>ВЕСОВАЯ КАТЕГОРИЯ   90</t>
  </si>
  <si>
    <t>Полухин Сергей</t>
  </si>
  <si>
    <t>Open (23.07.1986)/30</t>
  </si>
  <si>
    <t>84,60</t>
  </si>
  <si>
    <t xml:space="preserve">Екатеринбург/Свердловская обла </t>
  </si>
  <si>
    <t>110,0</t>
  </si>
  <si>
    <t>115,0</t>
  </si>
  <si>
    <t>150,0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</si>
  <si>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</si>
  <si>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</si>
  <si>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</si>
  <si>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</si>
  <si>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</si>
  <si>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</si>
  <si>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</si>
  <si>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</si>
  <si>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>460,0</t>
  </si>
  <si>
    <t>445,0</t>
  </si>
  <si>
    <t>ВЕСОВАЯ КАТЕГОРИЯ   48</t>
  </si>
  <si>
    <t>Михалева Татьяна</t>
  </si>
  <si>
    <t>Open (24.08.1980)/36</t>
  </si>
  <si>
    <t>48,00</t>
  </si>
  <si>
    <t xml:space="preserve">Пермь/Пермский край </t>
  </si>
  <si>
    <t>80,0</t>
  </si>
  <si>
    <t>85,0</t>
  </si>
  <si>
    <t>87,5</t>
  </si>
  <si>
    <t>40,0</t>
  </si>
  <si>
    <t>45,0</t>
  </si>
  <si>
    <t>Черепахин Константин</t>
  </si>
  <si>
    <t>Open (06.03.1988)/28</t>
  </si>
  <si>
    <t>86,60</t>
  </si>
  <si>
    <t xml:space="preserve">Каменск-Уральский/Свердловская область </t>
  </si>
  <si>
    <t>105,0</t>
  </si>
  <si>
    <t>250,0</t>
  </si>
  <si>
    <t>Харьков Владимир</t>
  </si>
  <si>
    <t>Juniors 20-23 (04.09.1995)/21</t>
  </si>
  <si>
    <t>81,20</t>
  </si>
  <si>
    <t xml:space="preserve">Челябинск/Челябинская область </t>
  </si>
  <si>
    <t>210,0</t>
  </si>
  <si>
    <t>220,0</t>
  </si>
  <si>
    <t>230,0</t>
  </si>
  <si>
    <t>145,0</t>
  </si>
  <si>
    <t>235,0</t>
  </si>
  <si>
    <t>ВЕСОВАЯ КАТЕГОРИЯ   100</t>
  </si>
  <si>
    <t>Девяткин Дмитрий</t>
  </si>
  <si>
    <t>Open (29.09.1991)/24</t>
  </si>
  <si>
    <t>99,70</t>
  </si>
  <si>
    <t xml:space="preserve">Лысьва/Пермский край </t>
  </si>
  <si>
    <t>260,0</t>
  </si>
  <si>
    <t>280,0</t>
  </si>
  <si>
    <t>315,0</t>
  </si>
  <si>
    <t>330,0</t>
  </si>
  <si>
    <t>340,0</t>
  </si>
  <si>
    <t>ВЕСОВАЯ КАТЕГОРИЯ   125</t>
  </si>
  <si>
    <t>Лопин Владимир</t>
  </si>
  <si>
    <t>Open (21.01.1983)/33</t>
  </si>
  <si>
    <t>110,50</t>
  </si>
  <si>
    <t xml:space="preserve">Асбест/Свердловская область </t>
  </si>
  <si>
    <t>300,0</t>
  </si>
  <si>
    <t>200,0</t>
  </si>
  <si>
    <t>ВЕСОВАЯ КАТЕГОРИЯ   44</t>
  </si>
  <si>
    <t>Панина Анастасия</t>
  </si>
  <si>
    <t>Teen 13-15 (17.04.2002)/14</t>
  </si>
  <si>
    <t>38,60</t>
  </si>
  <si>
    <t xml:space="preserve">Коркино/Челябинская область </t>
  </si>
  <si>
    <t>27,5</t>
  </si>
  <si>
    <t>30,0</t>
  </si>
  <si>
    <t>ВЕСОВАЯ КАТЕГОРИЯ   60</t>
  </si>
  <si>
    <t>Татьянина Юлия</t>
  </si>
  <si>
    <t>Open (13.02.1989)/27</t>
  </si>
  <si>
    <t>58,40</t>
  </si>
  <si>
    <t xml:space="preserve">Тюмень/Тюменская область </t>
  </si>
  <si>
    <t>95,0</t>
  </si>
  <si>
    <t>117,5</t>
  </si>
  <si>
    <t>Гамова Евгения</t>
  </si>
  <si>
    <t>Open (19.03.1985)/31</t>
  </si>
  <si>
    <t>58,00</t>
  </si>
  <si>
    <t>47,5</t>
  </si>
  <si>
    <t>50,0</t>
  </si>
  <si>
    <t>Шарафутдинова Ольга</t>
  </si>
  <si>
    <t>Masters 40-44 (24.07.1974)/42</t>
  </si>
  <si>
    <t>35,0</t>
  </si>
  <si>
    <t>42,5</t>
  </si>
  <si>
    <t>ВЕСОВАЯ КАТЕГОРИЯ   67.5</t>
  </si>
  <si>
    <t>Милькевич Юлия</t>
  </si>
  <si>
    <t>Open (02.12.1980)/35</t>
  </si>
  <si>
    <t>67,00</t>
  </si>
  <si>
    <t>52,5</t>
  </si>
  <si>
    <t>Легезина Анна</t>
  </si>
  <si>
    <t>Open (06.05.1979)/37</t>
  </si>
  <si>
    <t>64,20</t>
  </si>
  <si>
    <t>Панина Марина</t>
  </si>
  <si>
    <t>Masters 40-44 (24.06.1976)/40</t>
  </si>
  <si>
    <t>64,30</t>
  </si>
  <si>
    <t>55,0</t>
  </si>
  <si>
    <t>ВЕСОВАЯ КАТЕГОРИЯ   75</t>
  </si>
  <si>
    <t>Гагарин Вадим</t>
  </si>
  <si>
    <t>Juniors 20-23 (13.02.1994)/22</t>
  </si>
  <si>
    <t>71,80</t>
  </si>
  <si>
    <t>Кобызов Константин</t>
  </si>
  <si>
    <t>Open (08.11.1985)/30</t>
  </si>
  <si>
    <t>81,90</t>
  </si>
  <si>
    <t xml:space="preserve">Арамиль/Свердловская область </t>
  </si>
  <si>
    <t>170,0</t>
  </si>
  <si>
    <t>177,5</t>
  </si>
  <si>
    <t>182,5</t>
  </si>
  <si>
    <t>Рукавишников Александр</t>
  </si>
  <si>
    <t>Open (26.06.1991)/25</t>
  </si>
  <si>
    <t>95,80</t>
  </si>
  <si>
    <t>205,0</t>
  </si>
  <si>
    <t>215,0</t>
  </si>
  <si>
    <t>Новинский Александр</t>
  </si>
  <si>
    <t>Open (08.08.1983)/33</t>
  </si>
  <si>
    <t>93,30</t>
  </si>
  <si>
    <t>207,5</t>
  </si>
  <si>
    <t>Чубарев Алексей</t>
  </si>
  <si>
    <t>Open (14.11.1990)/25</t>
  </si>
  <si>
    <t>97,60</t>
  </si>
  <si>
    <t>185,0</t>
  </si>
  <si>
    <t>ВЕСОВАЯ КАТЕГОРИЯ   110</t>
  </si>
  <si>
    <t>Спирякин Александр</t>
  </si>
  <si>
    <t>Open (19.12.1977)/38</t>
  </si>
  <si>
    <t>109,30</t>
  </si>
  <si>
    <t>195,0</t>
  </si>
  <si>
    <t>Миронов Евгений</t>
  </si>
  <si>
    <t>Open (19.10.1980)/35</t>
  </si>
  <si>
    <t>108,60</t>
  </si>
  <si>
    <t>190,0</t>
  </si>
  <si>
    <t>Решетников Артем</t>
  </si>
  <si>
    <t>Open (08.06.1989)/27</t>
  </si>
  <si>
    <t>106,70</t>
  </si>
  <si>
    <t>192,5</t>
  </si>
  <si>
    <t>Баров Кирилл</t>
  </si>
  <si>
    <t>Open (11.10.1991)/24</t>
  </si>
  <si>
    <t>107,20</t>
  </si>
  <si>
    <t>152,5</t>
  </si>
  <si>
    <t>167,5</t>
  </si>
  <si>
    <t>Баль Дмитрий</t>
  </si>
  <si>
    <t>Open (09.11.1974)/41</t>
  </si>
  <si>
    <t>122,10</t>
  </si>
  <si>
    <t>Бабушкин Игорь</t>
  </si>
  <si>
    <t>Open (25.10.1963)/52</t>
  </si>
  <si>
    <t>112,30</t>
  </si>
  <si>
    <t>Masters 50-54 (25.10.1963)/52</t>
  </si>
  <si>
    <t>ВЕСОВАЯ КАТЕГОРИЯ   140</t>
  </si>
  <si>
    <t>Максимов Владимир</t>
  </si>
  <si>
    <t>Open (07.06.1966)/50</t>
  </si>
  <si>
    <t>130,20</t>
  </si>
  <si>
    <t>232,5</t>
  </si>
  <si>
    <t xml:space="preserve">Голышев С. </t>
  </si>
  <si>
    <t>Masters 50-54 (07.06.1966)/50</t>
  </si>
  <si>
    <t>125,5732</t>
  </si>
  <si>
    <t>124,4355</t>
  </si>
  <si>
    <t>123,0615</t>
  </si>
  <si>
    <t>ВЕСОВАЯ КАТЕГОРИЯ   52</t>
  </si>
  <si>
    <t>Ермакова Екатерина</t>
  </si>
  <si>
    <t>Teen 13-15 (25.02.2001)/15</t>
  </si>
  <si>
    <t>51,90</t>
  </si>
  <si>
    <t>Артюхов Михаил</t>
  </si>
  <si>
    <t>Teen 16-17 (19.07.2000)/16</t>
  </si>
  <si>
    <t>59,50</t>
  </si>
  <si>
    <t>130,0</t>
  </si>
  <si>
    <t>Лубенченко Николай</t>
  </si>
  <si>
    <t>Open (04.12.1987)/28</t>
  </si>
  <si>
    <t>73,10</t>
  </si>
  <si>
    <t>140,0</t>
  </si>
  <si>
    <t>Хусаинов Руслан</t>
  </si>
  <si>
    <t>Masters 50-54 (27.06.1963)/53</t>
  </si>
  <si>
    <t>80,60</t>
  </si>
  <si>
    <t>Антонов Эдуард</t>
  </si>
  <si>
    <t>Open (01.01.1974)/42</t>
  </si>
  <si>
    <t>86,90</t>
  </si>
  <si>
    <t>Ярмышев Евгений</t>
  </si>
  <si>
    <t>Open (23.06.1982)/34</t>
  </si>
  <si>
    <t>90,00</t>
  </si>
  <si>
    <t>132,5</t>
  </si>
  <si>
    <t>Рыбаков Владимир</t>
  </si>
  <si>
    <t>Open (21.07.1992)/24</t>
  </si>
  <si>
    <t>85,90</t>
  </si>
  <si>
    <t>127,5</t>
  </si>
  <si>
    <t>Романов Алексей</t>
  </si>
  <si>
    <t>Open (27.02.1982)/34</t>
  </si>
  <si>
    <t>92,20</t>
  </si>
  <si>
    <t>157,5</t>
  </si>
  <si>
    <t>Апухтин Антон</t>
  </si>
  <si>
    <t>Open (03.08.1987)/29</t>
  </si>
  <si>
    <t>133,90</t>
  </si>
  <si>
    <t>202,5</t>
  </si>
  <si>
    <t>118,6075</t>
  </si>
  <si>
    <t>104,6234</t>
  </si>
  <si>
    <t>101,7755</t>
  </si>
  <si>
    <t>Чуркин Дмитрий</t>
  </si>
  <si>
    <t>Open (18.09.1988)/27</t>
  </si>
  <si>
    <t>81,50</t>
  </si>
  <si>
    <t>162,5</t>
  </si>
  <si>
    <t>ВЕСОВАЯ КАТЕГОРИЯ   140+</t>
  </si>
  <si>
    <t>Цигельник Иван</t>
  </si>
  <si>
    <t>Open (12.11.1990)/25</t>
  </si>
  <si>
    <t>149,40</t>
  </si>
  <si>
    <t>350,0</t>
  </si>
  <si>
    <t>375,0</t>
  </si>
  <si>
    <t>ВЕСОВАЯ КАТЕГОРИЯ   56</t>
  </si>
  <si>
    <t>Демченко Ольга</t>
  </si>
  <si>
    <t>Open (08.10.1988)/27</t>
  </si>
  <si>
    <t>54,60</t>
  </si>
  <si>
    <t>100,0</t>
  </si>
  <si>
    <t>Алексеева Елена</t>
  </si>
  <si>
    <t>Open (03.03.1986)/30</t>
  </si>
  <si>
    <t>47,00</t>
  </si>
  <si>
    <t>65,0</t>
  </si>
  <si>
    <t>Место</t>
  </si>
  <si>
    <t>Возрастная группа/Дата рождения/возраст</t>
  </si>
  <si>
    <t>Собств. вес</t>
  </si>
  <si>
    <t>Город/область</t>
  </si>
  <si>
    <t xml:space="preserve">Лично </t>
  </si>
  <si>
    <t>Результат</t>
  </si>
  <si>
    <t>0</t>
  </si>
  <si>
    <t>Кобызов К.</t>
  </si>
  <si>
    <t xml:space="preserve">Самостоятельно </t>
  </si>
  <si>
    <t xml:space="preserve">Косарев Д. </t>
  </si>
  <si>
    <t xml:space="preserve">Максимов В. </t>
  </si>
  <si>
    <t xml:space="preserve">Поделко И. </t>
  </si>
  <si>
    <t xml:space="preserve">Кобызов К. </t>
  </si>
  <si>
    <t>Берман Я.</t>
  </si>
  <si>
    <t xml:space="preserve">90,0 </t>
  </si>
  <si>
    <t xml:space="preserve">140,0 </t>
  </si>
  <si>
    <t xml:space="preserve">75,0 </t>
  </si>
  <si>
    <t>Татьянина Ю.</t>
  </si>
  <si>
    <t xml:space="preserve">Мозгунов А. </t>
  </si>
  <si>
    <t xml:space="preserve">100,0 </t>
  </si>
  <si>
    <t xml:space="preserve">Крючков А. </t>
  </si>
  <si>
    <t>Крючков А.</t>
  </si>
  <si>
    <t xml:space="preserve">Брезгин А. </t>
  </si>
  <si>
    <t>Гаврилов А.</t>
  </si>
  <si>
    <t>Новинский А.</t>
  </si>
  <si>
    <t>Струков С.</t>
  </si>
  <si>
    <t>Митрофанов А.</t>
  </si>
  <si>
    <t>Поделко И.</t>
  </si>
  <si>
    <t>Максимов В.</t>
  </si>
  <si>
    <t>Косарев Д.</t>
  </si>
  <si>
    <t>1</t>
  </si>
  <si>
    <t>Болотов Сергей</t>
  </si>
  <si>
    <t>Open (14.03.1982)/34</t>
  </si>
  <si>
    <t>88,70</t>
  </si>
  <si>
    <t>172,5</t>
  </si>
  <si>
    <t>Сибирцев Александр</t>
  </si>
  <si>
    <t>Open (16.10.1981)/34</t>
  </si>
  <si>
    <t>104,30</t>
  </si>
  <si>
    <t>Александров Илья</t>
  </si>
  <si>
    <t>Open (02.04.1989)/27</t>
  </si>
  <si>
    <t>105,90</t>
  </si>
  <si>
    <t xml:space="preserve">БрезгинАндрей </t>
  </si>
  <si>
    <t>Open (18.06.1979)/37</t>
  </si>
  <si>
    <t>108,80</t>
  </si>
  <si>
    <t>225,0</t>
  </si>
  <si>
    <t xml:space="preserve">Блинков Е. </t>
  </si>
  <si>
    <t>Брезгин А.</t>
  </si>
  <si>
    <t>255,0</t>
  </si>
  <si>
    <t>Бурухин Евгений</t>
  </si>
  <si>
    <t>Open (28.05.1981)/35</t>
  </si>
  <si>
    <t>87,70</t>
  </si>
  <si>
    <t>275,0</t>
  </si>
  <si>
    <t>295,0</t>
  </si>
  <si>
    <t>Колесниченко Сергей</t>
  </si>
  <si>
    <t>Open (19.11.1979)/36</t>
  </si>
  <si>
    <t>139,80</t>
  </si>
  <si>
    <t>310,0</t>
  </si>
  <si>
    <t>335,0</t>
  </si>
  <si>
    <t>360,0</t>
  </si>
  <si>
    <t>177,9955</t>
  </si>
  <si>
    <t>174,8022</t>
  </si>
  <si>
    <t>168,0840</t>
  </si>
  <si>
    <t>2</t>
  </si>
  <si>
    <t>3</t>
  </si>
  <si>
    <t>25,0</t>
  </si>
  <si>
    <t>Вес</t>
  </si>
  <si>
    <t>Повторы</t>
  </si>
  <si>
    <t>8</t>
  </si>
  <si>
    <t>Тоннаж</t>
  </si>
  <si>
    <t>Черепонянц Георгий</t>
  </si>
  <si>
    <t>Teen 13-19 (25.10.2004)/11</t>
  </si>
  <si>
    <t>43,80</t>
  </si>
  <si>
    <t>22,5</t>
  </si>
  <si>
    <t>540,0</t>
  </si>
  <si>
    <t>24</t>
  </si>
  <si>
    <t xml:space="preserve">Черепонянц Г. </t>
  </si>
  <si>
    <t>82,5</t>
  </si>
  <si>
    <t>2145,0</t>
  </si>
  <si>
    <t>26</t>
  </si>
  <si>
    <t>Морозов Олег</t>
  </si>
  <si>
    <t>Open (19.09.1979)/36</t>
  </si>
  <si>
    <t>83,30</t>
  </si>
  <si>
    <t>Нетёсов Геннадий</t>
  </si>
  <si>
    <t>Masters 40-49 (21.01.1971)/45</t>
  </si>
  <si>
    <t>91,70</t>
  </si>
  <si>
    <t>92,5</t>
  </si>
  <si>
    <t>г. Арамиль/Свердловская область</t>
  </si>
  <si>
    <t>21</t>
  </si>
  <si>
    <t>29</t>
  </si>
  <si>
    <t>Гиевская Елена</t>
  </si>
  <si>
    <t>Open (16.09.1987)/28</t>
  </si>
  <si>
    <t>56,90</t>
  </si>
  <si>
    <t>60,0</t>
  </si>
  <si>
    <t>70,0</t>
  </si>
  <si>
    <t>Федина Анна</t>
  </si>
  <si>
    <t>Open (27.01.1987)/29</t>
  </si>
  <si>
    <t>56,30</t>
  </si>
  <si>
    <t>Чепкая Елена</t>
  </si>
  <si>
    <t>Open (28.02.1989)/27</t>
  </si>
  <si>
    <t>72,80</t>
  </si>
  <si>
    <t>90,0</t>
  </si>
  <si>
    <t>ВЕСОВАЯ КАТЕГОРИЯ   75+</t>
  </si>
  <si>
    <t>Open (07.11.1980)/35</t>
  </si>
  <si>
    <t>77,70</t>
  </si>
  <si>
    <t>Рек.</t>
  </si>
  <si>
    <t>Какаулина Л.</t>
  </si>
  <si>
    <t xml:space="preserve">Какаулина Л. </t>
  </si>
  <si>
    <t>Какаулина Людмила</t>
  </si>
  <si>
    <t>37,5</t>
  </si>
  <si>
    <t>GANTELЯ LIFT&amp;FIT IV 2016                                                                                                                                             Пауэрлифтинг в бинтах ДК
г. Екатеринбург, 10 сентября 2016 г.</t>
  </si>
  <si>
    <t>GANTELЯ LIFT&amp;FIT IV 2016                                                                                                                                             Пауэрлифтинг в бинтах
г. Екатеринбург, 10 сентября 2016 г.</t>
  </si>
  <si>
    <t xml:space="preserve"> </t>
  </si>
  <si>
    <t>GANTELЯ LIFT&amp;FIT IV 2016                                                                                                                                        Пауэрлифтинг без экипировки
г. Екатеринбург, 10 сентября 2016 г.</t>
  </si>
  <si>
    <t>GANTELЯ LIFT&amp;FIT IV 2016                                                                                                                      Присед без экипировки ДК
г. Екатеринбург, 10 сентября 2016г.</t>
  </si>
  <si>
    <t xml:space="preserve">  </t>
  </si>
  <si>
    <t>GANTELЯ LIFT&amp;FIT IV 2016                                                                                                                                Жим лежа без экипировки ДК
г. Екатеринбург, 10 сентября 2016 г.</t>
  </si>
  <si>
    <t>GANTELЯ LIFT&amp;FIT IV 2016                                                                                                                          Жим лежа без экипировки 
г. Екатеринбург, 10 сентября 2016 г.</t>
  </si>
  <si>
    <t xml:space="preserve">      </t>
  </si>
  <si>
    <t>GANTELЯ LIFT&amp;FIT IV 2016                                                                                                                               Жим лежа в однослойной экипировке ДК
г. Екатеринбург, 10 сентября 2016 г.</t>
  </si>
  <si>
    <t>Gantelя Lift&amp;Fit IV 2016                                                                                                                                   Жим лежа в SOFT экипировке ДК                                                                                                                   г. Екатеринбург, 10 сентября 2016 г.</t>
  </si>
  <si>
    <t>Gantelя Lift&amp;Fit IV 2016                                                                                                                                                                               Жим лежа в SOFT экипировке                                                                                                                                    г. Екатеринбург, 10 сентября 2016 г.</t>
  </si>
  <si>
    <t>GANTELЯ LIFT&amp;FIT IV 2016                                                                                                                 Жим лежа СФО
г. Екатеринбург, 10 сентября 2016 г.</t>
  </si>
  <si>
    <t>GANTELЯ LIFT&amp;FIT IV 2016                                                                                                                                     Становая тяга без экипировки ДК
г. Екатеринбург, 10 сентября 2016 г.</t>
  </si>
  <si>
    <t>GANTELЯ LIFT&amp;FIT IV 2016                                                                                                                           Становая тяга без экипировки 
г. Екатеринбург, 10 сентября 2016 г.</t>
  </si>
  <si>
    <t>GantelЯ LIFT&amp;FIT IV 2016                                                                                                                     Народный жим (1/2 вес) ДК
г. Екатеринбург, 10 сентября 2016 г.</t>
  </si>
  <si>
    <t>GantelЯ LIFT&amp;FIT IV 2016                                                                                                                            Народный жим (1/2 вес) 
г. Екатеринбург, 10 сентября 2016 г.</t>
  </si>
  <si>
    <t>GantelЯ LIFT&amp;FIT IV 2016                                                                                                                             Народный жим (1 вес) ДК
г. Екатеринбург, 10 сентября 2016 г.</t>
  </si>
  <si>
    <t>GantelЯ LIFT&amp;FIT IV 2016                                                                                                                              Народный жим (1 вес) 
г. Екатеринбург, 10 сентября 2016 г.</t>
  </si>
  <si>
    <t>GantelЯ Lift&amp;Fit IV 2016                                                                                                                           Apollon's Axle
г. Екатеринбург, 10 сентября 2016 г.</t>
  </si>
  <si>
    <t>GantelЯ Lift&amp;Fit IV 2016                                                                                                                       Rolling Thunder
г. Екатеринбург, 10 сентября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</si>
</sst>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6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2" fillId="0" borderId="11" xfId="0" applyNumberFormat="1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49" fontId="0" fillId="34" borderId="0" xfId="0" applyNumberFormat="1" applyFill="1" applyAlignment="1">
      <alignment/>
    </xf>
    <xf numFmtId="49" fontId="45" fillId="0" borderId="13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9" fillId="33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indent="1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5" fillId="0" borderId="14" xfId="0" applyNumberFormat="1" applyFont="1" applyFill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G18" sqref="G18"/>
    </sheetView>
  </sheetViews>
  <sheetFormatPr defaultColWidth="8.75390625" defaultRowHeight="12.75"/>
  <cols>
    <col min="1" max="1" width="8.75390625" style="0" customWidth="1"/>
    <col min="2" max="2" width="20.875" style="8" customWidth="1"/>
    <col min="3" max="3" width="24.75390625" style="8" customWidth="1"/>
    <col min="4" max="4" width="10.125" style="8" bestFit="1" customWidth="1"/>
    <col min="5" max="5" width="8.25390625" style="8" bestFit="1" customWidth="1"/>
    <col min="6" max="6" width="14.375" style="8" customWidth="1"/>
    <col min="7" max="7" width="39.75390625" style="8" bestFit="1" customWidth="1"/>
    <col min="8" max="10" width="5.625" style="8" bestFit="1" customWidth="1"/>
    <col min="11" max="11" width="4.25390625" style="8" bestFit="1" customWidth="1"/>
    <col min="12" max="14" width="5.625" style="8" bestFit="1" customWidth="1"/>
    <col min="15" max="15" width="4.25390625" style="8" bestFit="1" customWidth="1"/>
    <col min="16" max="18" width="5.625" style="8" bestFit="1" customWidth="1"/>
    <col min="19" max="19" width="4.25390625" style="8" bestFit="1" customWidth="1"/>
    <col min="20" max="20" width="7.75390625" style="8" bestFit="1" customWidth="1"/>
    <col min="21" max="21" width="8.625" style="8" bestFit="1" customWidth="1"/>
    <col min="22" max="22" width="16.75390625" style="8" bestFit="1" customWidth="1"/>
  </cols>
  <sheetData>
    <row r="1" spans="1:22" s="1" customFormat="1" ht="15" customHeight="1">
      <c r="A1" s="45"/>
      <c r="B1" s="80" t="s">
        <v>341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</row>
    <row r="2" spans="1:22" s="1" customFormat="1" ht="120.75" customHeight="1" thickBot="1">
      <c r="A2" s="45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9</v>
      </c>
      <c r="F3" s="70" t="s">
        <v>7</v>
      </c>
      <c r="G3" s="70" t="s">
        <v>235</v>
      </c>
      <c r="H3" s="70" t="s">
        <v>1</v>
      </c>
      <c r="I3" s="70"/>
      <c r="J3" s="70"/>
      <c r="K3" s="70"/>
      <c r="L3" s="70" t="s">
        <v>2</v>
      </c>
      <c r="M3" s="70"/>
      <c r="N3" s="70"/>
      <c r="O3" s="70"/>
      <c r="P3" s="70" t="s">
        <v>3</v>
      </c>
      <c r="Q3" s="70"/>
      <c r="R3" s="70"/>
      <c r="S3" s="70"/>
      <c r="T3" s="74" t="s">
        <v>4</v>
      </c>
      <c r="U3" s="70" t="s">
        <v>6</v>
      </c>
      <c r="V3" s="76" t="s">
        <v>5</v>
      </c>
    </row>
    <row r="4" spans="1:22" s="2" customFormat="1" ht="21" customHeight="1" thickBot="1">
      <c r="A4" s="73"/>
      <c r="B4" s="73"/>
      <c r="C4" s="87"/>
      <c r="D4" s="89"/>
      <c r="E4" s="71"/>
      <c r="F4" s="71"/>
      <c r="G4" s="71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75"/>
      <c r="U4" s="71"/>
      <c r="V4" s="77"/>
    </row>
    <row r="5" spans="2:21" ht="15.75">
      <c r="B5" s="78" t="s">
        <v>40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2" ht="12.75">
      <c r="A6" s="24">
        <v>1</v>
      </c>
      <c r="B6" s="9" t="s">
        <v>41</v>
      </c>
      <c r="C6" s="9" t="s">
        <v>42</v>
      </c>
      <c r="D6" s="9" t="s">
        <v>43</v>
      </c>
      <c r="E6" s="9" t="str">
        <f>"1,1790"</f>
        <v>1,1790</v>
      </c>
      <c r="F6" s="9" t="s">
        <v>236</v>
      </c>
      <c r="G6" s="9" t="s">
        <v>44</v>
      </c>
      <c r="H6" s="23" t="s">
        <v>45</v>
      </c>
      <c r="I6" s="23" t="s">
        <v>46</v>
      </c>
      <c r="J6" s="47" t="s">
        <v>47</v>
      </c>
      <c r="K6" s="19"/>
      <c r="L6" s="23" t="s">
        <v>48</v>
      </c>
      <c r="M6" s="47" t="s">
        <v>49</v>
      </c>
      <c r="N6" s="23" t="s">
        <v>49</v>
      </c>
      <c r="O6" s="19"/>
      <c r="P6" s="23" t="s">
        <v>27</v>
      </c>
      <c r="Q6" s="23" t="s">
        <v>28</v>
      </c>
      <c r="R6" s="23" t="s">
        <v>18</v>
      </c>
      <c r="S6" s="19"/>
      <c r="T6" s="20" t="s">
        <v>55</v>
      </c>
      <c r="U6" s="20" t="str">
        <f>"294,7500"</f>
        <v>294,7500</v>
      </c>
      <c r="V6" s="9" t="s">
        <v>240</v>
      </c>
    </row>
    <row r="8" spans="2:21" ht="15.75">
      <c r="B8" s="79" t="s">
        <v>22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2:22" ht="12.75">
      <c r="B9" s="9" t="s">
        <v>50</v>
      </c>
      <c r="C9" s="9" t="s">
        <v>51</v>
      </c>
      <c r="D9" s="9" t="s">
        <v>52</v>
      </c>
      <c r="E9" s="9" t="str">
        <f>"0,6255"</f>
        <v>0,6255</v>
      </c>
      <c r="F9" s="9" t="s">
        <v>236</v>
      </c>
      <c r="G9" s="9" t="s">
        <v>53</v>
      </c>
      <c r="H9" s="23" t="s">
        <v>29</v>
      </c>
      <c r="I9" s="23" t="s">
        <v>15</v>
      </c>
      <c r="J9" s="21" t="s">
        <v>16</v>
      </c>
      <c r="K9" s="19"/>
      <c r="L9" s="21" t="s">
        <v>54</v>
      </c>
      <c r="M9" s="21" t="s">
        <v>54</v>
      </c>
      <c r="N9" s="21" t="s">
        <v>54</v>
      </c>
      <c r="O9" s="19"/>
      <c r="P9" s="19"/>
      <c r="Q9" s="19"/>
      <c r="R9" s="19"/>
      <c r="S9" s="19"/>
      <c r="T9" s="20">
        <v>0</v>
      </c>
      <c r="U9" s="20" t="s">
        <v>238</v>
      </c>
      <c r="V9" s="9" t="s">
        <v>241</v>
      </c>
    </row>
  </sheetData>
  <sheetProtection/>
  <mergeCells count="16">
    <mergeCell ref="T3:T4"/>
    <mergeCell ref="U3:U4"/>
    <mergeCell ref="V3:V4"/>
    <mergeCell ref="B5:U5"/>
    <mergeCell ref="B8:U8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F35" sqref="F35"/>
    </sheetView>
  </sheetViews>
  <sheetFormatPr defaultColWidth="8.75390625" defaultRowHeight="12.75"/>
  <cols>
    <col min="1" max="1" width="8.75390625" style="0" customWidth="1"/>
    <col min="2" max="2" width="24.75390625" style="8" bestFit="1" customWidth="1"/>
    <col min="3" max="3" width="24.125" style="8" bestFit="1" customWidth="1"/>
    <col min="4" max="4" width="10.125" style="8" bestFit="1" customWidth="1"/>
    <col min="5" max="5" width="8.25390625" style="8" bestFit="1" customWidth="1"/>
    <col min="6" max="6" width="21.75390625" style="8" bestFit="1" customWidth="1"/>
    <col min="7" max="7" width="30.125" style="8" bestFit="1" customWidth="1"/>
    <col min="8" max="8" width="5.625" style="8" bestFit="1" customWidth="1"/>
    <col min="9" max="10" width="2.125" style="8" bestFit="1" customWidth="1"/>
    <col min="11" max="11" width="4.25390625" style="8" bestFit="1" customWidth="1"/>
    <col min="12" max="12" width="10.875" style="8" customWidth="1"/>
    <col min="13" max="13" width="8.625" style="8" bestFit="1" customWidth="1"/>
    <col min="14" max="14" width="11.75390625" style="8" bestFit="1" customWidth="1"/>
  </cols>
  <sheetData>
    <row r="1" spans="2:14" s="1" customFormat="1" ht="15" customHeight="1">
      <c r="B1" s="80" t="s">
        <v>353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2:14" s="1" customFormat="1" ht="112.5" customHeight="1" thickBot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9</v>
      </c>
      <c r="F3" s="70" t="s">
        <v>7</v>
      </c>
      <c r="G3" s="70" t="s">
        <v>235</v>
      </c>
      <c r="H3" s="70" t="s">
        <v>2</v>
      </c>
      <c r="I3" s="70"/>
      <c r="J3" s="70"/>
      <c r="K3" s="70"/>
      <c r="L3" s="70" t="s">
        <v>237</v>
      </c>
      <c r="M3" s="70" t="s">
        <v>6</v>
      </c>
      <c r="N3" s="76" t="s">
        <v>5</v>
      </c>
    </row>
    <row r="4" spans="1:14" s="2" customFormat="1" ht="21" customHeight="1" thickBot="1">
      <c r="A4" s="73"/>
      <c r="B4" s="73"/>
      <c r="C4" s="87"/>
      <c r="D4" s="89"/>
      <c r="E4" s="71"/>
      <c r="F4" s="71"/>
      <c r="G4" s="71"/>
      <c r="H4" s="3">
        <v>1</v>
      </c>
      <c r="I4" s="3">
        <v>2</v>
      </c>
      <c r="J4" s="3">
        <v>3</v>
      </c>
      <c r="K4" s="3" t="s">
        <v>8</v>
      </c>
      <c r="L4" s="71"/>
      <c r="M4" s="71"/>
      <c r="N4" s="77"/>
    </row>
    <row r="5" spans="2:13" ht="15.75">
      <c r="B5" s="78" t="s">
        <v>89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ht="12.75">
      <c r="A6" s="24">
        <v>1</v>
      </c>
      <c r="B6" s="9" t="s">
        <v>180</v>
      </c>
      <c r="C6" s="9" t="s">
        <v>181</v>
      </c>
      <c r="D6" s="9" t="s">
        <v>182</v>
      </c>
      <c r="E6" s="9" t="str">
        <f>"0,8396"</f>
        <v>0,8396</v>
      </c>
      <c r="F6" s="9" t="s">
        <v>236</v>
      </c>
      <c r="G6" s="9" t="s">
        <v>124</v>
      </c>
      <c r="H6" s="23" t="s">
        <v>183</v>
      </c>
      <c r="I6" s="19"/>
      <c r="J6" s="19"/>
      <c r="K6" s="19"/>
      <c r="L6" s="20">
        <v>130</v>
      </c>
      <c r="M6" s="20" t="str">
        <f>"109,1545"</f>
        <v>109,1545</v>
      </c>
      <c r="N6" s="9" t="s">
        <v>244</v>
      </c>
    </row>
  </sheetData>
  <sheetProtection/>
  <mergeCells count="13">
    <mergeCell ref="B5:M5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  <mergeCell ref="N3:N4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F31" sqref="F31"/>
    </sheetView>
  </sheetViews>
  <sheetFormatPr defaultColWidth="8.75390625" defaultRowHeight="12.75"/>
  <cols>
    <col min="1" max="1" width="8.75390625" style="0" customWidth="1"/>
    <col min="2" max="2" width="24.75390625" style="8" bestFit="1" customWidth="1"/>
    <col min="3" max="3" width="24.00390625" style="8" customWidth="1"/>
    <col min="4" max="4" width="10.125" style="8" bestFit="1" customWidth="1"/>
    <col min="5" max="5" width="8.25390625" style="8" bestFit="1" customWidth="1"/>
    <col min="6" max="6" width="21.75390625" style="8" bestFit="1" customWidth="1"/>
    <col min="7" max="7" width="39.75390625" style="8" bestFit="1" customWidth="1"/>
    <col min="8" max="10" width="5.625" style="8" bestFit="1" customWidth="1"/>
    <col min="11" max="11" width="4.25390625" style="8" bestFit="1" customWidth="1"/>
    <col min="12" max="12" width="10.875" style="8" customWidth="1"/>
    <col min="13" max="13" width="8.625" style="8" bestFit="1" customWidth="1"/>
    <col min="14" max="14" width="16.75390625" style="8" bestFit="1" customWidth="1"/>
  </cols>
  <sheetData>
    <row r="1" spans="2:14" s="1" customFormat="1" ht="15" customHeight="1">
      <c r="B1" s="80" t="s">
        <v>354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2:14" s="1" customFormat="1" ht="100.5" customHeight="1" thickBot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9</v>
      </c>
      <c r="F3" s="70" t="s">
        <v>7</v>
      </c>
      <c r="G3" s="70" t="s">
        <v>235</v>
      </c>
      <c r="H3" s="70" t="s">
        <v>3</v>
      </c>
      <c r="I3" s="70"/>
      <c r="J3" s="70"/>
      <c r="K3" s="70"/>
      <c r="L3" s="70" t="s">
        <v>237</v>
      </c>
      <c r="M3" s="70" t="s">
        <v>6</v>
      </c>
      <c r="N3" s="76" t="s">
        <v>5</v>
      </c>
    </row>
    <row r="4" spans="1:14" s="2" customFormat="1" ht="21" customHeight="1" thickBot="1">
      <c r="A4" s="73"/>
      <c r="B4" s="73"/>
      <c r="C4" s="87"/>
      <c r="D4" s="89"/>
      <c r="E4" s="71"/>
      <c r="F4" s="71"/>
      <c r="G4" s="71"/>
      <c r="H4" s="3">
        <v>1</v>
      </c>
      <c r="I4" s="3">
        <v>2</v>
      </c>
      <c r="J4" s="3">
        <v>3</v>
      </c>
      <c r="K4" s="3" t="s">
        <v>8</v>
      </c>
      <c r="L4" s="71"/>
      <c r="M4" s="71"/>
      <c r="N4" s="77"/>
    </row>
    <row r="5" spans="2:13" ht="15.75">
      <c r="B5" s="78" t="s">
        <v>223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ht="12.75">
      <c r="A6" s="24">
        <v>1</v>
      </c>
      <c r="B6" s="9" t="s">
        <v>224</v>
      </c>
      <c r="C6" s="9" t="s">
        <v>225</v>
      </c>
      <c r="D6" s="9" t="s">
        <v>226</v>
      </c>
      <c r="E6" s="9" t="str">
        <f>"1,0653"</f>
        <v>1,0653</v>
      </c>
      <c r="F6" s="9" t="s">
        <v>236</v>
      </c>
      <c r="G6" s="9" t="s">
        <v>14</v>
      </c>
      <c r="H6" s="23" t="s">
        <v>227</v>
      </c>
      <c r="I6" s="23" t="s">
        <v>54</v>
      </c>
      <c r="J6" s="23" t="s">
        <v>27</v>
      </c>
      <c r="K6" s="19"/>
      <c r="L6" s="22">
        <v>110</v>
      </c>
      <c r="M6" s="20" t="str">
        <f>"117,1830"</f>
        <v>117,1830</v>
      </c>
      <c r="N6" s="9" t="s">
        <v>240</v>
      </c>
    </row>
    <row r="8" spans="2:13" ht="15.75">
      <c r="B8" s="79" t="s">
        <v>22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4" ht="12.75">
      <c r="A9" s="24">
        <v>1</v>
      </c>
      <c r="B9" s="9" t="s">
        <v>50</v>
      </c>
      <c r="C9" s="9" t="s">
        <v>51</v>
      </c>
      <c r="D9" s="9" t="s">
        <v>52</v>
      </c>
      <c r="E9" s="9" t="str">
        <f>"0,6255"</f>
        <v>0,6255</v>
      </c>
      <c r="F9" s="9" t="s">
        <v>236</v>
      </c>
      <c r="G9" s="9" t="s">
        <v>53</v>
      </c>
      <c r="H9" s="23" t="s">
        <v>15</v>
      </c>
      <c r="I9" s="23" t="s">
        <v>17</v>
      </c>
      <c r="J9" s="23" t="s">
        <v>20</v>
      </c>
      <c r="K9" s="19"/>
      <c r="L9" s="22">
        <v>175</v>
      </c>
      <c r="M9" s="20" t="str">
        <f>"109,4625"</f>
        <v>109,4625</v>
      </c>
      <c r="N9" s="9" t="s">
        <v>241</v>
      </c>
    </row>
  </sheetData>
  <sheetProtection/>
  <mergeCells count="14">
    <mergeCell ref="N3:N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F33" sqref="F33"/>
    </sheetView>
  </sheetViews>
  <sheetFormatPr defaultColWidth="8.75390625" defaultRowHeight="12.75"/>
  <cols>
    <col min="1" max="1" width="8.75390625" style="0" customWidth="1"/>
    <col min="2" max="2" width="24.75390625" style="8" bestFit="1" customWidth="1"/>
    <col min="3" max="3" width="24.75390625" style="8" customWidth="1"/>
    <col min="4" max="4" width="10.125" style="8" bestFit="1" customWidth="1"/>
    <col min="5" max="5" width="8.25390625" style="8" bestFit="1" customWidth="1"/>
    <col min="6" max="6" width="21.75390625" style="8" bestFit="1" customWidth="1"/>
    <col min="7" max="7" width="30.25390625" style="8" bestFit="1" customWidth="1"/>
    <col min="8" max="10" width="5.625" style="8" bestFit="1" customWidth="1"/>
    <col min="11" max="11" width="4.25390625" style="8" bestFit="1" customWidth="1"/>
    <col min="12" max="12" width="12.625" style="8" customWidth="1"/>
    <col min="13" max="13" width="8.625" style="8" bestFit="1" customWidth="1"/>
    <col min="14" max="14" width="14.25390625" style="8" customWidth="1"/>
  </cols>
  <sheetData>
    <row r="1" spans="2:14" s="1" customFormat="1" ht="15" customHeight="1">
      <c r="B1" s="80" t="s">
        <v>355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2:14" s="1" customFormat="1" ht="92.25" customHeight="1" thickBot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9</v>
      </c>
      <c r="F3" s="70" t="s">
        <v>7</v>
      </c>
      <c r="G3" s="70" t="s">
        <v>235</v>
      </c>
      <c r="H3" s="70" t="s">
        <v>3</v>
      </c>
      <c r="I3" s="70"/>
      <c r="J3" s="70"/>
      <c r="K3" s="70"/>
      <c r="L3" s="70" t="s">
        <v>237</v>
      </c>
      <c r="M3" s="70" t="s">
        <v>6</v>
      </c>
      <c r="N3" s="76" t="s">
        <v>5</v>
      </c>
    </row>
    <row r="4" spans="1:14" s="2" customFormat="1" ht="21" customHeight="1" thickBot="1">
      <c r="A4" s="73"/>
      <c r="B4" s="73"/>
      <c r="C4" s="87"/>
      <c r="D4" s="89"/>
      <c r="E4" s="71"/>
      <c r="F4" s="71"/>
      <c r="G4" s="71"/>
      <c r="H4" s="3">
        <v>1</v>
      </c>
      <c r="I4" s="3">
        <v>2</v>
      </c>
      <c r="J4" s="3">
        <v>3</v>
      </c>
      <c r="K4" s="3" t="s">
        <v>8</v>
      </c>
      <c r="L4" s="71"/>
      <c r="M4" s="71"/>
      <c r="N4" s="77"/>
    </row>
    <row r="5" spans="2:13" ht="15.75">
      <c r="B5" s="78" t="s">
        <v>65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ht="12.75">
      <c r="A6" s="24">
        <v>1</v>
      </c>
      <c r="B6" s="9" t="s">
        <v>66</v>
      </c>
      <c r="C6" s="9" t="s">
        <v>67</v>
      </c>
      <c r="D6" s="9" t="s">
        <v>68</v>
      </c>
      <c r="E6" s="9" t="str">
        <f>"0,5821"</f>
        <v>0,5821</v>
      </c>
      <c r="F6" s="9" t="s">
        <v>236</v>
      </c>
      <c r="G6" s="9" t="s">
        <v>69</v>
      </c>
      <c r="H6" s="23" t="s">
        <v>73</v>
      </c>
      <c r="I6" s="21" t="s">
        <v>74</v>
      </c>
      <c r="J6" s="19"/>
      <c r="K6" s="19"/>
      <c r="L6" s="22">
        <v>330</v>
      </c>
      <c r="M6" s="20" t="str">
        <f>"192,0765"</f>
        <v>192,0765</v>
      </c>
      <c r="N6" s="9" t="s">
        <v>242</v>
      </c>
    </row>
    <row r="8" spans="2:13" ht="15.75">
      <c r="B8" s="79" t="s">
        <v>217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4" ht="12.75">
      <c r="A9" s="24">
        <v>1</v>
      </c>
      <c r="B9" s="9" t="s">
        <v>218</v>
      </c>
      <c r="C9" s="9" t="s">
        <v>219</v>
      </c>
      <c r="D9" s="9" t="s">
        <v>220</v>
      </c>
      <c r="E9" s="9" t="str">
        <f>"0,5236"</f>
        <v>0,5236</v>
      </c>
      <c r="F9" s="9" t="s">
        <v>236</v>
      </c>
      <c r="G9" s="9" t="s">
        <v>59</v>
      </c>
      <c r="H9" s="23" t="s">
        <v>221</v>
      </c>
      <c r="I9" s="21" t="s">
        <v>222</v>
      </c>
      <c r="J9" s="21" t="s">
        <v>222</v>
      </c>
      <c r="K9" s="19"/>
      <c r="L9" s="22">
        <v>350</v>
      </c>
      <c r="M9" s="20" t="str">
        <f>"183,2688"</f>
        <v>183,2688</v>
      </c>
      <c r="N9" s="9" t="s">
        <v>243</v>
      </c>
    </row>
    <row r="33" ht="12.75">
      <c r="F33" s="8" t="s">
        <v>346</v>
      </c>
    </row>
  </sheetData>
  <sheetProtection/>
  <mergeCells count="14">
    <mergeCell ref="N3:N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F25" sqref="F25"/>
    </sheetView>
  </sheetViews>
  <sheetFormatPr defaultColWidth="8.75390625" defaultRowHeight="12.75"/>
  <cols>
    <col min="1" max="1" width="8.75390625" style="0" customWidth="1"/>
    <col min="2" max="2" width="24.75390625" style="8" bestFit="1" customWidth="1"/>
    <col min="3" max="3" width="24.375" style="8" customWidth="1"/>
    <col min="4" max="4" width="10.125" style="8" bestFit="1" customWidth="1"/>
    <col min="5" max="5" width="8.25390625" style="8" bestFit="1" customWidth="1"/>
    <col min="6" max="6" width="21.75390625" style="8" bestFit="1" customWidth="1"/>
    <col min="7" max="7" width="30.125" style="8" bestFit="1" customWidth="1"/>
    <col min="8" max="8" width="7.125" style="8" customWidth="1"/>
    <col min="9" max="9" width="9.875" style="8" customWidth="1"/>
    <col min="10" max="10" width="10.125" style="8" customWidth="1"/>
    <col min="11" max="11" width="8.625" style="8" bestFit="1" customWidth="1"/>
    <col min="12" max="12" width="11.75390625" style="8" bestFit="1" customWidth="1"/>
  </cols>
  <sheetData>
    <row r="1" spans="2:12" s="1" customFormat="1" ht="15" customHeight="1">
      <c r="B1" s="80" t="s">
        <v>356</v>
      </c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2:12" s="1" customFormat="1" ht="84.75" customHeight="1" thickBot="1">
      <c r="B2" s="83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2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9</v>
      </c>
      <c r="F3" s="70" t="s">
        <v>7</v>
      </c>
      <c r="G3" s="70" t="s">
        <v>235</v>
      </c>
      <c r="H3" s="70" t="s">
        <v>2</v>
      </c>
      <c r="I3" s="70"/>
      <c r="J3" s="70" t="s">
        <v>300</v>
      </c>
      <c r="K3" s="70" t="s">
        <v>6</v>
      </c>
      <c r="L3" s="76" t="s">
        <v>5</v>
      </c>
    </row>
    <row r="4" spans="1:12" s="2" customFormat="1" ht="21" customHeight="1" thickBot="1">
      <c r="A4" s="73"/>
      <c r="B4" s="73"/>
      <c r="C4" s="87"/>
      <c r="D4" s="89"/>
      <c r="E4" s="71"/>
      <c r="F4" s="71"/>
      <c r="G4" s="71"/>
      <c r="H4" s="3" t="s">
        <v>297</v>
      </c>
      <c r="I4" s="3" t="s">
        <v>298</v>
      </c>
      <c r="J4" s="71"/>
      <c r="K4" s="71"/>
      <c r="L4" s="77"/>
    </row>
    <row r="5" spans="2:11" ht="15.75">
      <c r="B5" s="78" t="s">
        <v>40</v>
      </c>
      <c r="C5" s="78"/>
      <c r="D5" s="78"/>
      <c r="E5" s="78"/>
      <c r="F5" s="78"/>
      <c r="G5" s="78"/>
      <c r="H5" s="78"/>
      <c r="I5" s="78"/>
      <c r="J5" s="78"/>
      <c r="K5" s="78"/>
    </row>
    <row r="6" spans="1:12" ht="12.75">
      <c r="A6" s="24">
        <v>1</v>
      </c>
      <c r="B6" s="9" t="s">
        <v>228</v>
      </c>
      <c r="C6" s="9" t="s">
        <v>229</v>
      </c>
      <c r="D6" s="9" t="s">
        <v>230</v>
      </c>
      <c r="E6" s="9" t="str">
        <f>"1,1980"</f>
        <v>1,1980</v>
      </c>
      <c r="F6" s="9" t="s">
        <v>236</v>
      </c>
      <c r="G6" s="9" t="s">
        <v>124</v>
      </c>
      <c r="H6" s="20" t="s">
        <v>296</v>
      </c>
      <c r="I6" s="20" t="s">
        <v>299</v>
      </c>
      <c r="J6" s="20" t="s">
        <v>81</v>
      </c>
      <c r="K6" s="20" t="str">
        <f>"239,6000"</f>
        <v>239,6000</v>
      </c>
      <c r="L6" s="9" t="s">
        <v>244</v>
      </c>
    </row>
  </sheetData>
  <sheetProtection/>
  <mergeCells count="13">
    <mergeCell ref="H3:I3"/>
    <mergeCell ref="J3:J4"/>
    <mergeCell ref="K3:K4"/>
    <mergeCell ref="L3:L4"/>
    <mergeCell ref="B5:K5"/>
    <mergeCell ref="A3:A4"/>
    <mergeCell ref="B1:L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F29" sqref="F29:F30"/>
    </sheetView>
  </sheetViews>
  <sheetFormatPr defaultColWidth="8.75390625" defaultRowHeight="12.75"/>
  <cols>
    <col min="1" max="1" width="8.75390625" style="0" customWidth="1"/>
    <col min="2" max="2" width="24.75390625" style="8" bestFit="1" customWidth="1"/>
    <col min="3" max="3" width="24.125" style="8" bestFit="1" customWidth="1"/>
    <col min="4" max="4" width="10.125" style="8" bestFit="1" customWidth="1"/>
    <col min="5" max="5" width="8.25390625" style="8" bestFit="1" customWidth="1"/>
    <col min="6" max="6" width="21.75390625" style="8" bestFit="1" customWidth="1"/>
    <col min="7" max="7" width="34.25390625" style="8" bestFit="1" customWidth="1"/>
    <col min="8" max="8" width="4.625" style="8" bestFit="1" customWidth="1"/>
    <col min="9" max="9" width="9.25390625" style="8" bestFit="1" customWidth="1"/>
    <col min="10" max="10" width="9.00390625" style="8" customWidth="1"/>
    <col min="11" max="11" width="8.625" style="8" bestFit="1" customWidth="1"/>
    <col min="12" max="12" width="19.25390625" style="8" bestFit="1" customWidth="1"/>
  </cols>
  <sheetData>
    <row r="1" spans="2:12" s="1" customFormat="1" ht="15" customHeight="1">
      <c r="B1" s="80" t="s">
        <v>357</v>
      </c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2:12" s="1" customFormat="1" ht="85.5" customHeight="1" thickBot="1">
      <c r="B2" s="83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2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9</v>
      </c>
      <c r="F3" s="70" t="s">
        <v>7</v>
      </c>
      <c r="G3" s="70" t="s">
        <v>235</v>
      </c>
      <c r="H3" s="70" t="s">
        <v>2</v>
      </c>
      <c r="I3" s="70"/>
      <c r="J3" s="70" t="s">
        <v>300</v>
      </c>
      <c r="K3" s="70" t="s">
        <v>6</v>
      </c>
      <c r="L3" s="76" t="s">
        <v>5</v>
      </c>
    </row>
    <row r="4" spans="1:12" s="2" customFormat="1" ht="21" customHeight="1" thickBot="1">
      <c r="A4" s="73"/>
      <c r="B4" s="73"/>
      <c r="C4" s="87"/>
      <c r="D4" s="89"/>
      <c r="E4" s="71"/>
      <c r="F4" s="71"/>
      <c r="G4" s="71"/>
      <c r="H4" s="3" t="s">
        <v>297</v>
      </c>
      <c r="I4" s="3" t="s">
        <v>298</v>
      </c>
      <c r="J4" s="71"/>
      <c r="K4" s="71"/>
      <c r="L4" s="77"/>
    </row>
    <row r="5" spans="2:11" ht="15.75">
      <c r="B5" s="78" t="s">
        <v>176</v>
      </c>
      <c r="C5" s="78"/>
      <c r="D5" s="78"/>
      <c r="E5" s="78"/>
      <c r="F5" s="78"/>
      <c r="G5" s="78"/>
      <c r="H5" s="78"/>
      <c r="I5" s="78"/>
      <c r="J5" s="78"/>
      <c r="K5" s="78"/>
    </row>
    <row r="6" spans="1:12" ht="12.75">
      <c r="A6" s="24">
        <v>1</v>
      </c>
      <c r="B6" s="9" t="s">
        <v>301</v>
      </c>
      <c r="C6" s="9" t="s">
        <v>302</v>
      </c>
      <c r="D6" s="9" t="s">
        <v>303</v>
      </c>
      <c r="E6" s="9" t="str">
        <f>"1,1817"</f>
        <v>1,1817</v>
      </c>
      <c r="F6" s="9" t="s">
        <v>236</v>
      </c>
      <c r="G6" s="9" t="s">
        <v>14</v>
      </c>
      <c r="H6" s="20" t="s">
        <v>304</v>
      </c>
      <c r="I6" s="20" t="s">
        <v>306</v>
      </c>
      <c r="J6" s="20" t="s">
        <v>305</v>
      </c>
      <c r="K6" s="20" t="str">
        <f>"638,1180"</f>
        <v>638,1180</v>
      </c>
      <c r="L6" s="9" t="s">
        <v>307</v>
      </c>
    </row>
  </sheetData>
  <sheetProtection/>
  <mergeCells count="13">
    <mergeCell ref="H3:I3"/>
    <mergeCell ref="J3:J4"/>
    <mergeCell ref="K3:K4"/>
    <mergeCell ref="L3:L4"/>
    <mergeCell ref="B5:K5"/>
    <mergeCell ref="A3:A4"/>
    <mergeCell ref="B1:L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G33" sqref="G33"/>
    </sheetView>
  </sheetViews>
  <sheetFormatPr defaultColWidth="9.125" defaultRowHeight="12.75"/>
  <cols>
    <col min="1" max="1" width="9.125" style="1" customWidth="1"/>
    <col min="2" max="2" width="26.75390625" style="4" bestFit="1" customWidth="1"/>
    <col min="3" max="3" width="27.25390625" style="1" customWidth="1"/>
    <col min="4" max="4" width="10.125" style="1" bestFit="1" customWidth="1"/>
    <col min="5" max="5" width="8.25390625" style="1" bestFit="1" customWidth="1"/>
    <col min="6" max="6" width="21.75390625" style="5" bestFit="1" customWidth="1"/>
    <col min="7" max="7" width="31.25390625" style="5" bestFit="1" customWidth="1"/>
    <col min="8" max="8" width="6.375" style="1" customWidth="1"/>
    <col min="9" max="9" width="10.625" style="1" customWidth="1"/>
    <col min="10" max="10" width="9.75390625" style="4" customWidth="1"/>
    <col min="11" max="11" width="9.625" style="1" bestFit="1" customWidth="1"/>
    <col min="12" max="12" width="12.75390625" style="5" bestFit="1" customWidth="1"/>
    <col min="13" max="16384" width="9.125" style="1" customWidth="1"/>
  </cols>
  <sheetData>
    <row r="1" spans="2:12" ht="15" customHeight="1">
      <c r="B1" s="80" t="s">
        <v>358</v>
      </c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2:12" ht="108" customHeight="1" thickBot="1">
      <c r="B2" s="83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2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9</v>
      </c>
      <c r="F3" s="70" t="s">
        <v>7</v>
      </c>
      <c r="G3" s="70" t="s">
        <v>235</v>
      </c>
      <c r="H3" s="70" t="s">
        <v>2</v>
      </c>
      <c r="I3" s="70"/>
      <c r="J3" s="70" t="s">
        <v>300</v>
      </c>
      <c r="K3" s="70" t="s">
        <v>6</v>
      </c>
      <c r="L3" s="76" t="s">
        <v>5</v>
      </c>
    </row>
    <row r="4" spans="1:12" s="2" customFormat="1" ht="21" customHeight="1" thickBot="1">
      <c r="A4" s="73"/>
      <c r="B4" s="73"/>
      <c r="C4" s="87"/>
      <c r="D4" s="89"/>
      <c r="E4" s="71"/>
      <c r="F4" s="71"/>
      <c r="G4" s="71"/>
      <c r="H4" s="3" t="s">
        <v>297</v>
      </c>
      <c r="I4" s="3" t="s">
        <v>298</v>
      </c>
      <c r="J4" s="71"/>
      <c r="K4" s="71"/>
      <c r="L4" s="77"/>
    </row>
    <row r="5" spans="2:11" ht="15.75">
      <c r="B5" s="90" t="s">
        <v>10</v>
      </c>
      <c r="C5" s="78"/>
      <c r="D5" s="78"/>
      <c r="E5" s="78"/>
      <c r="F5" s="78"/>
      <c r="G5" s="78"/>
      <c r="H5" s="78"/>
      <c r="I5" s="78"/>
      <c r="J5" s="78"/>
      <c r="K5" s="78"/>
    </row>
    <row r="6" spans="1:12" ht="12.75">
      <c r="A6" s="45" t="s">
        <v>262</v>
      </c>
      <c r="B6" s="48" t="s">
        <v>213</v>
      </c>
      <c r="C6" s="6" t="s">
        <v>214</v>
      </c>
      <c r="D6" s="6" t="s">
        <v>215</v>
      </c>
      <c r="E6" s="6" t="str">
        <f>"0,6497"</f>
        <v>0,6497</v>
      </c>
      <c r="F6" s="6" t="s">
        <v>236</v>
      </c>
      <c r="G6" s="6" t="s">
        <v>26</v>
      </c>
      <c r="H6" s="49" t="s">
        <v>308</v>
      </c>
      <c r="I6" s="49" t="s">
        <v>310</v>
      </c>
      <c r="J6" s="49" t="s">
        <v>309</v>
      </c>
      <c r="K6" s="49" t="str">
        <f>"1393,7137"</f>
        <v>1393,7137</v>
      </c>
      <c r="L6" s="6" t="s">
        <v>245</v>
      </c>
    </row>
  </sheetData>
  <sheetProtection/>
  <mergeCells count="13">
    <mergeCell ref="H3:I3"/>
    <mergeCell ref="J3:J4"/>
    <mergeCell ref="K3:K4"/>
    <mergeCell ref="L3:L4"/>
    <mergeCell ref="B5:K5"/>
    <mergeCell ref="A3:A4"/>
    <mergeCell ref="B1:L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21" sqref="F21"/>
    </sheetView>
  </sheetViews>
  <sheetFormatPr defaultColWidth="8.75390625" defaultRowHeight="12.75"/>
  <cols>
    <col min="1" max="1" width="8.75390625" style="0" customWidth="1"/>
    <col min="2" max="2" width="24.75390625" style="8" bestFit="1" customWidth="1"/>
    <col min="3" max="3" width="26.625" style="8" bestFit="1" customWidth="1"/>
    <col min="4" max="4" width="10.125" style="8" bestFit="1" customWidth="1"/>
    <col min="5" max="5" width="8.25390625" style="8" bestFit="1" customWidth="1"/>
    <col min="6" max="6" width="21.75390625" style="8" bestFit="1" customWidth="1"/>
    <col min="7" max="7" width="33.875" style="8" customWidth="1"/>
    <col min="8" max="8" width="4.625" style="8" bestFit="1" customWidth="1"/>
    <col min="9" max="9" width="9.25390625" style="8" bestFit="1" customWidth="1"/>
    <col min="10" max="10" width="10.00390625" style="8" customWidth="1"/>
    <col min="11" max="11" width="9.625" style="8" bestFit="1" customWidth="1"/>
    <col min="12" max="12" width="15.75390625" style="8" bestFit="1" customWidth="1"/>
  </cols>
  <sheetData>
    <row r="1" spans="2:12" s="1" customFormat="1" ht="15" customHeight="1">
      <c r="B1" s="80" t="s">
        <v>359</v>
      </c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2:12" s="1" customFormat="1" ht="108.75" customHeight="1" thickBot="1">
      <c r="B2" s="83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2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9</v>
      </c>
      <c r="F3" s="70" t="s">
        <v>7</v>
      </c>
      <c r="G3" s="92" t="s">
        <v>235</v>
      </c>
      <c r="H3" s="70" t="s">
        <v>2</v>
      </c>
      <c r="I3" s="70"/>
      <c r="J3" s="70" t="s">
        <v>300</v>
      </c>
      <c r="K3" s="70" t="s">
        <v>6</v>
      </c>
      <c r="L3" s="76" t="s">
        <v>5</v>
      </c>
    </row>
    <row r="4" spans="1:12" s="2" customFormat="1" ht="21" customHeight="1" thickBot="1">
      <c r="A4" s="73"/>
      <c r="B4" s="73"/>
      <c r="C4" s="87"/>
      <c r="D4" s="89"/>
      <c r="E4" s="71"/>
      <c r="F4" s="71"/>
      <c r="G4" s="93"/>
      <c r="H4" s="3" t="s">
        <v>297</v>
      </c>
      <c r="I4" s="3" t="s">
        <v>298</v>
      </c>
      <c r="J4" s="71"/>
      <c r="K4" s="71"/>
      <c r="L4" s="77"/>
    </row>
    <row r="5" spans="1:11" ht="15.75">
      <c r="A5" s="46"/>
      <c r="B5" s="78" t="s">
        <v>22</v>
      </c>
      <c r="C5" s="78"/>
      <c r="D5" s="78"/>
      <c r="E5" s="78"/>
      <c r="F5" s="78"/>
      <c r="G5" s="78"/>
      <c r="H5" s="78"/>
      <c r="I5" s="78"/>
      <c r="J5" s="78"/>
      <c r="K5" s="78"/>
    </row>
    <row r="6" spans="1:12" ht="12.75">
      <c r="A6" s="24">
        <v>1</v>
      </c>
      <c r="B6" s="9" t="s">
        <v>311</v>
      </c>
      <c r="C6" s="9" t="s">
        <v>312</v>
      </c>
      <c r="D6" s="9" t="s">
        <v>313</v>
      </c>
      <c r="E6" s="9" t="str">
        <f>"0,6406"</f>
        <v>0,6406</v>
      </c>
      <c r="F6" s="9" t="s">
        <v>236</v>
      </c>
      <c r="G6" s="9" t="s">
        <v>14</v>
      </c>
      <c r="H6" s="20" t="s">
        <v>46</v>
      </c>
      <c r="I6" s="20" t="s">
        <v>319</v>
      </c>
      <c r="J6" s="20">
        <v>1785</v>
      </c>
      <c r="K6" s="20" t="str">
        <f>"1143,5602"</f>
        <v>1143,5602</v>
      </c>
      <c r="L6" s="9" t="s">
        <v>240</v>
      </c>
    </row>
    <row r="8" spans="2:11" ht="15.75">
      <c r="B8" s="79" t="s">
        <v>65</v>
      </c>
      <c r="C8" s="79"/>
      <c r="D8" s="79"/>
      <c r="E8" s="79"/>
      <c r="F8" s="79"/>
      <c r="G8" s="79"/>
      <c r="H8" s="79"/>
      <c r="I8" s="79"/>
      <c r="J8" s="79"/>
      <c r="K8" s="79"/>
    </row>
    <row r="9" spans="1:12" ht="12.75">
      <c r="A9" s="24">
        <v>1</v>
      </c>
      <c r="B9" s="9" t="s">
        <v>314</v>
      </c>
      <c r="C9" s="9" t="s">
        <v>315</v>
      </c>
      <c r="D9" s="9" t="s">
        <v>316</v>
      </c>
      <c r="E9" s="9" t="str">
        <f>"0,6058"</f>
        <v>0,6058</v>
      </c>
      <c r="F9" s="9" t="s">
        <v>236</v>
      </c>
      <c r="G9" s="9" t="s">
        <v>318</v>
      </c>
      <c r="H9" s="20" t="s">
        <v>317</v>
      </c>
      <c r="I9" s="20" t="s">
        <v>320</v>
      </c>
      <c r="J9" s="20">
        <v>2682.5</v>
      </c>
      <c r="K9" s="20" t="str">
        <f>"1714,2953"</f>
        <v>1714,2953</v>
      </c>
      <c r="L9" s="9" t="s">
        <v>240</v>
      </c>
    </row>
  </sheetData>
  <sheetProtection/>
  <mergeCells count="14">
    <mergeCell ref="G3:G4"/>
    <mergeCell ref="H3:I3"/>
    <mergeCell ref="J3:J4"/>
    <mergeCell ref="K3:K4"/>
    <mergeCell ref="L3:L4"/>
    <mergeCell ref="B5:K5"/>
    <mergeCell ref="B8:K8"/>
    <mergeCell ref="A3:A4"/>
    <mergeCell ref="B1:L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29" sqref="F29"/>
    </sheetView>
  </sheetViews>
  <sheetFormatPr defaultColWidth="8.75390625" defaultRowHeight="12.75"/>
  <cols>
    <col min="1" max="1" width="9.125" style="24" customWidth="1"/>
    <col min="2" max="2" width="24.75390625" style="8" bestFit="1" customWidth="1"/>
    <col min="3" max="3" width="27.375" style="8" customWidth="1"/>
    <col min="4" max="4" width="10.125" style="8" bestFit="1" customWidth="1"/>
    <col min="5" max="5" width="21.75390625" style="8" bestFit="1" customWidth="1"/>
    <col min="6" max="6" width="34.25390625" style="8" bestFit="1" customWidth="1"/>
    <col min="7" max="7" width="4.625" style="8" bestFit="1" customWidth="1"/>
    <col min="8" max="9" width="5.625" style="8" bestFit="1" customWidth="1"/>
    <col min="10" max="10" width="5.375" style="8" customWidth="1"/>
    <col min="11" max="11" width="12.25390625" style="36" customWidth="1"/>
    <col min="12" max="12" width="19.25390625" style="8" bestFit="1" customWidth="1"/>
  </cols>
  <sheetData>
    <row r="1" spans="1:12" s="1" customFormat="1" ht="15" customHeight="1">
      <c r="A1" s="45"/>
      <c r="B1" s="80" t="s">
        <v>360</v>
      </c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s="1" customFormat="1" ht="111.75" customHeight="1" thickBot="1">
      <c r="A2" s="45"/>
      <c r="B2" s="83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2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7</v>
      </c>
      <c r="F3" s="92" t="s">
        <v>235</v>
      </c>
      <c r="G3" s="94" t="s">
        <v>3</v>
      </c>
      <c r="H3" s="95"/>
      <c r="I3" s="95"/>
      <c r="J3" s="96"/>
      <c r="K3" s="74" t="s">
        <v>237</v>
      </c>
      <c r="L3" s="76" t="s">
        <v>5</v>
      </c>
    </row>
    <row r="4" spans="1:12" s="2" customFormat="1" ht="21" customHeight="1" thickBot="1">
      <c r="A4" s="73"/>
      <c r="B4" s="73"/>
      <c r="C4" s="87"/>
      <c r="D4" s="89"/>
      <c r="E4" s="71"/>
      <c r="F4" s="93"/>
      <c r="G4" s="3">
        <v>1</v>
      </c>
      <c r="H4" s="3">
        <v>2</v>
      </c>
      <c r="I4" s="3">
        <v>3</v>
      </c>
      <c r="J4" s="3" t="s">
        <v>336</v>
      </c>
      <c r="K4" s="75"/>
      <c r="L4" s="77"/>
    </row>
    <row r="5" spans="2:11" ht="15.75">
      <c r="B5" s="78" t="s">
        <v>89</v>
      </c>
      <c r="C5" s="78"/>
      <c r="D5" s="78"/>
      <c r="E5" s="78"/>
      <c r="F5" s="78"/>
      <c r="G5" s="78"/>
      <c r="H5" s="78"/>
      <c r="I5" s="78"/>
      <c r="J5" s="78"/>
      <c r="K5" s="78"/>
    </row>
    <row r="6" spans="1:12" ht="12.75">
      <c r="A6" s="24">
        <v>1</v>
      </c>
      <c r="B6" s="16" t="s">
        <v>321</v>
      </c>
      <c r="C6" s="16" t="s">
        <v>322</v>
      </c>
      <c r="D6" s="16" t="s">
        <v>323</v>
      </c>
      <c r="E6" s="16" t="s">
        <v>236</v>
      </c>
      <c r="F6" s="16" t="s">
        <v>14</v>
      </c>
      <c r="G6" s="38" t="s">
        <v>324</v>
      </c>
      <c r="H6" s="38" t="s">
        <v>325</v>
      </c>
      <c r="I6" s="38" t="s">
        <v>45</v>
      </c>
      <c r="J6" s="28"/>
      <c r="K6" s="33">
        <v>80</v>
      </c>
      <c r="L6" s="16" t="s">
        <v>337</v>
      </c>
    </row>
    <row r="7" spans="1:12" ht="12.75">
      <c r="A7" s="24">
        <v>2</v>
      </c>
      <c r="B7" s="18" t="s">
        <v>326</v>
      </c>
      <c r="C7" s="18" t="s">
        <v>327</v>
      </c>
      <c r="D7" s="18" t="s">
        <v>328</v>
      </c>
      <c r="E7" s="18" t="s">
        <v>236</v>
      </c>
      <c r="F7" s="18" t="s">
        <v>14</v>
      </c>
      <c r="G7" s="40" t="s">
        <v>48</v>
      </c>
      <c r="H7" s="40" t="s">
        <v>116</v>
      </c>
      <c r="I7" s="41" t="s">
        <v>325</v>
      </c>
      <c r="J7" s="31"/>
      <c r="K7" s="35">
        <v>55</v>
      </c>
      <c r="L7" s="18" t="s">
        <v>338</v>
      </c>
    </row>
    <row r="9" spans="2:11" ht="15.75">
      <c r="B9" s="79" t="s">
        <v>117</v>
      </c>
      <c r="C9" s="79"/>
      <c r="D9" s="79"/>
      <c r="E9" s="79"/>
      <c r="F9" s="79"/>
      <c r="G9" s="79"/>
      <c r="H9" s="79"/>
      <c r="I9" s="79"/>
      <c r="J9" s="79"/>
      <c r="K9" s="79"/>
    </row>
    <row r="10" spans="1:12" ht="12.75">
      <c r="A10" s="24">
        <v>1</v>
      </c>
      <c r="B10" s="9" t="s">
        <v>329</v>
      </c>
      <c r="C10" s="9" t="s">
        <v>330</v>
      </c>
      <c r="D10" s="9" t="s">
        <v>331</v>
      </c>
      <c r="E10" s="9" t="s">
        <v>236</v>
      </c>
      <c r="F10" s="9" t="s">
        <v>14</v>
      </c>
      <c r="G10" s="23" t="s">
        <v>325</v>
      </c>
      <c r="H10" s="23" t="s">
        <v>45</v>
      </c>
      <c r="I10" s="21" t="s">
        <v>332</v>
      </c>
      <c r="J10" s="19"/>
      <c r="K10" s="22">
        <v>80</v>
      </c>
      <c r="L10" s="9" t="s">
        <v>240</v>
      </c>
    </row>
    <row r="12" spans="2:11" ht="15.75">
      <c r="B12" s="79" t="s">
        <v>333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1:12" ht="12.75">
      <c r="A13" s="24">
        <v>1</v>
      </c>
      <c r="B13" s="9" t="s">
        <v>339</v>
      </c>
      <c r="C13" s="9" t="s">
        <v>334</v>
      </c>
      <c r="D13" s="9" t="s">
        <v>335</v>
      </c>
      <c r="E13" s="9" t="s">
        <v>236</v>
      </c>
      <c r="F13" s="9" t="s">
        <v>14</v>
      </c>
      <c r="G13" s="23" t="s">
        <v>332</v>
      </c>
      <c r="H13" s="23" t="s">
        <v>227</v>
      </c>
      <c r="I13" s="21" t="s">
        <v>27</v>
      </c>
      <c r="J13" s="19"/>
      <c r="K13" s="22">
        <v>100</v>
      </c>
      <c r="L13" s="9" t="s">
        <v>240</v>
      </c>
    </row>
  </sheetData>
  <sheetProtection/>
  <mergeCells count="13">
    <mergeCell ref="F3:F4"/>
    <mergeCell ref="G3:J3"/>
    <mergeCell ref="K3:K4"/>
    <mergeCell ref="L3:L4"/>
    <mergeCell ref="B5:K5"/>
    <mergeCell ref="B9:K9"/>
    <mergeCell ref="B12:K12"/>
    <mergeCell ref="A3:A4"/>
    <mergeCell ref="B1:L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D1">
      <selection activeCell="F20" sqref="F20"/>
    </sheetView>
  </sheetViews>
  <sheetFormatPr defaultColWidth="9.125" defaultRowHeight="12.75"/>
  <cols>
    <col min="1" max="1" width="9.125" style="1" customWidth="1"/>
    <col min="2" max="2" width="26.75390625" style="4" bestFit="1" customWidth="1"/>
    <col min="3" max="3" width="24.875" style="1" customWidth="1"/>
    <col min="4" max="4" width="10.125" style="1" bestFit="1" customWidth="1"/>
    <col min="5" max="5" width="21.75390625" style="5" bestFit="1" customWidth="1"/>
    <col min="6" max="6" width="33.375" style="5" customWidth="1"/>
    <col min="7" max="9" width="4.625" style="1" bestFit="1" customWidth="1"/>
    <col min="10" max="10" width="6.00390625" style="1" customWidth="1"/>
    <col min="11" max="11" width="12.125" style="4" customWidth="1"/>
    <col min="12" max="12" width="15.75390625" style="5" bestFit="1" customWidth="1"/>
    <col min="13" max="16384" width="9.125" style="1" customWidth="1"/>
  </cols>
  <sheetData>
    <row r="1" spans="2:12" ht="15" customHeight="1">
      <c r="B1" s="80" t="s">
        <v>361</v>
      </c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2:12" ht="108.75" customHeight="1" thickBot="1">
      <c r="B2" s="83"/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2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7</v>
      </c>
      <c r="F3" s="92" t="s">
        <v>235</v>
      </c>
      <c r="G3" s="94" t="s">
        <v>3</v>
      </c>
      <c r="H3" s="95"/>
      <c r="I3" s="95"/>
      <c r="J3" s="96"/>
      <c r="K3" s="74" t="s">
        <v>237</v>
      </c>
      <c r="L3" s="76" t="s">
        <v>5</v>
      </c>
    </row>
    <row r="4" spans="1:12" s="2" customFormat="1" ht="21" customHeight="1" thickBot="1">
      <c r="A4" s="73"/>
      <c r="B4" s="73"/>
      <c r="C4" s="87"/>
      <c r="D4" s="89"/>
      <c r="E4" s="71"/>
      <c r="F4" s="93"/>
      <c r="G4" s="3">
        <v>1</v>
      </c>
      <c r="H4" s="3">
        <v>2</v>
      </c>
      <c r="I4" s="3">
        <v>3</v>
      </c>
      <c r="J4" s="3" t="s">
        <v>336</v>
      </c>
      <c r="K4" s="75"/>
      <c r="L4" s="77"/>
    </row>
    <row r="5" spans="2:11" ht="15.75">
      <c r="B5" s="90" t="s">
        <v>117</v>
      </c>
      <c r="C5" s="78"/>
      <c r="D5" s="78"/>
      <c r="E5" s="78"/>
      <c r="F5" s="78"/>
      <c r="G5" s="78"/>
      <c r="H5" s="78"/>
      <c r="I5" s="78"/>
      <c r="J5" s="78"/>
      <c r="K5" s="78"/>
    </row>
    <row r="6" spans="1:12" ht="12.75">
      <c r="A6" s="45" t="s">
        <v>262</v>
      </c>
      <c r="B6" s="48" t="s">
        <v>329</v>
      </c>
      <c r="C6" s="6" t="s">
        <v>330</v>
      </c>
      <c r="D6" s="6" t="s">
        <v>331</v>
      </c>
      <c r="E6" s="6" t="s">
        <v>236</v>
      </c>
      <c r="F6" s="6" t="s">
        <v>14</v>
      </c>
      <c r="G6" s="23" t="s">
        <v>88</v>
      </c>
      <c r="H6" s="23" t="s">
        <v>340</v>
      </c>
      <c r="I6" s="51" t="s">
        <v>104</v>
      </c>
      <c r="J6" s="50"/>
      <c r="K6" s="49" t="s">
        <v>340</v>
      </c>
      <c r="L6" s="6" t="s">
        <v>240</v>
      </c>
    </row>
  </sheetData>
  <sheetProtection/>
  <mergeCells count="11">
    <mergeCell ref="K3:K4"/>
    <mergeCell ref="L3:L4"/>
    <mergeCell ref="B5:K5"/>
    <mergeCell ref="A3:A4"/>
    <mergeCell ref="B1:L2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C23" sqref="C23"/>
    </sheetView>
  </sheetViews>
  <sheetFormatPr defaultColWidth="8.75390625" defaultRowHeight="12.75"/>
  <cols>
    <col min="1" max="1" width="9.125" style="24" customWidth="1"/>
    <col min="2" max="2" width="18.875" style="8" customWidth="1"/>
    <col min="3" max="3" width="26.25390625" style="8" bestFit="1" customWidth="1"/>
    <col min="4" max="4" width="10.125" style="8" bestFit="1" customWidth="1"/>
    <col min="5" max="5" width="8.25390625" style="8" bestFit="1" customWidth="1"/>
    <col min="6" max="6" width="10.875" style="8" customWidth="1"/>
    <col min="7" max="7" width="30.25390625" style="8" bestFit="1" customWidth="1"/>
    <col min="8" max="10" width="5.625" style="8" bestFit="1" customWidth="1"/>
    <col min="11" max="11" width="4.25390625" style="8" bestFit="1" customWidth="1"/>
    <col min="12" max="14" width="5.625" style="8" bestFit="1" customWidth="1"/>
    <col min="15" max="15" width="4.25390625" style="8" bestFit="1" customWidth="1"/>
    <col min="16" max="18" width="5.625" style="8" bestFit="1" customWidth="1"/>
    <col min="19" max="19" width="4.25390625" style="8" bestFit="1" customWidth="1"/>
    <col min="20" max="20" width="7.75390625" style="36" bestFit="1" customWidth="1"/>
    <col min="21" max="21" width="8.625" style="8" bestFit="1" customWidth="1"/>
    <col min="22" max="22" width="19.25390625" style="8" customWidth="1"/>
  </cols>
  <sheetData>
    <row r="1" spans="1:22" s="1" customFormat="1" ht="15" customHeight="1">
      <c r="A1" s="45"/>
      <c r="B1" s="80" t="s">
        <v>342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</row>
    <row r="2" spans="1:22" s="1" customFormat="1" ht="117" customHeight="1" thickBot="1">
      <c r="A2" s="45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9</v>
      </c>
      <c r="F3" s="70" t="s">
        <v>7</v>
      </c>
      <c r="G3" s="70" t="s">
        <v>235</v>
      </c>
      <c r="H3" s="70" t="s">
        <v>1</v>
      </c>
      <c r="I3" s="70"/>
      <c r="J3" s="70"/>
      <c r="K3" s="70"/>
      <c r="L3" s="70" t="s">
        <v>2</v>
      </c>
      <c r="M3" s="70"/>
      <c r="N3" s="70"/>
      <c r="O3" s="70"/>
      <c r="P3" s="70" t="s">
        <v>3</v>
      </c>
      <c r="Q3" s="70"/>
      <c r="R3" s="70"/>
      <c r="S3" s="70"/>
      <c r="T3" s="74" t="s">
        <v>4</v>
      </c>
      <c r="U3" s="70" t="s">
        <v>6</v>
      </c>
      <c r="V3" s="76" t="s">
        <v>5</v>
      </c>
    </row>
    <row r="4" spans="1:22" s="2" customFormat="1" ht="21" customHeight="1" thickBot="1">
      <c r="A4" s="73"/>
      <c r="B4" s="73"/>
      <c r="C4" s="87"/>
      <c r="D4" s="89"/>
      <c r="E4" s="71"/>
      <c r="F4" s="71"/>
      <c r="G4" s="71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75"/>
      <c r="U4" s="71"/>
      <c r="V4" s="77"/>
    </row>
    <row r="5" spans="2:21" ht="15.75">
      <c r="B5" s="78" t="s">
        <v>10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2" ht="12.75">
      <c r="A6" s="24">
        <v>1</v>
      </c>
      <c r="B6" s="9" t="s">
        <v>56</v>
      </c>
      <c r="C6" s="9" t="s">
        <v>57</v>
      </c>
      <c r="D6" s="9" t="s">
        <v>58</v>
      </c>
      <c r="E6" s="9" t="str">
        <f>"0,6513"</f>
        <v>0,6513</v>
      </c>
      <c r="F6" s="9" t="s">
        <v>236</v>
      </c>
      <c r="G6" s="9" t="s">
        <v>59</v>
      </c>
      <c r="H6" s="23" t="s">
        <v>60</v>
      </c>
      <c r="I6" s="23" t="s">
        <v>61</v>
      </c>
      <c r="J6" s="23" t="s">
        <v>62</v>
      </c>
      <c r="K6" s="19"/>
      <c r="L6" s="23" t="s">
        <v>63</v>
      </c>
      <c r="M6" s="23" t="s">
        <v>29</v>
      </c>
      <c r="N6" s="23" t="s">
        <v>15</v>
      </c>
      <c r="O6" s="19"/>
      <c r="P6" s="23" t="s">
        <v>64</v>
      </c>
      <c r="Q6" s="23" t="s">
        <v>55</v>
      </c>
      <c r="R6" s="19"/>
      <c r="S6" s="19"/>
      <c r="T6" s="22">
        <v>635</v>
      </c>
      <c r="U6" s="20" t="str">
        <f>"413,5755"</f>
        <v>413,5755</v>
      </c>
      <c r="V6" s="9" t="s">
        <v>259</v>
      </c>
    </row>
    <row r="8" spans="2:21" ht="15.75">
      <c r="B8" s="79" t="s">
        <v>65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2" ht="12.75">
      <c r="A9" s="24">
        <v>1</v>
      </c>
      <c r="B9" s="9" t="s">
        <v>66</v>
      </c>
      <c r="C9" s="9" t="s">
        <v>67</v>
      </c>
      <c r="D9" s="9" t="s">
        <v>68</v>
      </c>
      <c r="E9" s="9" t="str">
        <f>"0,5821"</f>
        <v>0,5821</v>
      </c>
      <c r="F9" s="9" t="s">
        <v>236</v>
      </c>
      <c r="G9" s="9" t="s">
        <v>69</v>
      </c>
      <c r="H9" s="23" t="s">
        <v>70</v>
      </c>
      <c r="I9" s="23" t="s">
        <v>71</v>
      </c>
      <c r="J9" s="19"/>
      <c r="K9" s="19"/>
      <c r="L9" s="23" t="s">
        <v>29</v>
      </c>
      <c r="M9" s="19"/>
      <c r="N9" s="19"/>
      <c r="O9" s="19"/>
      <c r="P9" s="23" t="s">
        <v>72</v>
      </c>
      <c r="Q9" s="23" t="s">
        <v>73</v>
      </c>
      <c r="R9" s="21" t="s">
        <v>74</v>
      </c>
      <c r="S9" s="19"/>
      <c r="T9" s="22">
        <v>760</v>
      </c>
      <c r="U9" s="20" t="str">
        <f>"442,3580"</f>
        <v>442,3580</v>
      </c>
      <c r="V9" s="9" t="s">
        <v>260</v>
      </c>
    </row>
    <row r="11" spans="2:21" ht="15.75">
      <c r="B11" s="79" t="s">
        <v>75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1:22" ht="12.75">
      <c r="A12" s="24">
        <v>1</v>
      </c>
      <c r="B12" s="9" t="s">
        <v>76</v>
      </c>
      <c r="C12" s="9" t="s">
        <v>77</v>
      </c>
      <c r="D12" s="9" t="s">
        <v>78</v>
      </c>
      <c r="E12" s="9" t="str">
        <f>"0,5618"</f>
        <v>0,5618</v>
      </c>
      <c r="F12" s="9" t="s">
        <v>236</v>
      </c>
      <c r="G12" s="9" t="s">
        <v>79</v>
      </c>
      <c r="H12" s="23" t="s">
        <v>71</v>
      </c>
      <c r="I12" s="23" t="s">
        <v>80</v>
      </c>
      <c r="J12" s="19"/>
      <c r="K12" s="19"/>
      <c r="L12" s="23" t="s">
        <v>21</v>
      </c>
      <c r="M12" s="23" t="s">
        <v>81</v>
      </c>
      <c r="N12" s="23" t="s">
        <v>60</v>
      </c>
      <c r="O12" s="19"/>
      <c r="P12" s="23" t="s">
        <v>55</v>
      </c>
      <c r="Q12" s="19"/>
      <c r="R12" s="19"/>
      <c r="S12" s="19"/>
      <c r="T12" s="22">
        <v>760</v>
      </c>
      <c r="U12" s="20" t="str">
        <f>"426,9680"</f>
        <v>426,9680</v>
      </c>
      <c r="V12" s="9" t="s">
        <v>240</v>
      </c>
    </row>
    <row r="30" ht="12.75">
      <c r="G30" s="8" t="s">
        <v>343</v>
      </c>
    </row>
  </sheetData>
  <sheetProtection/>
  <mergeCells count="17">
    <mergeCell ref="B11:U11"/>
    <mergeCell ref="P3:S3"/>
    <mergeCell ref="T3:T4"/>
    <mergeCell ref="U3:U4"/>
    <mergeCell ref="V3:V4"/>
    <mergeCell ref="B5:U5"/>
    <mergeCell ref="B8:U8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workbookViewId="0" topLeftCell="A1">
      <selection activeCell="C22" sqref="C22"/>
    </sheetView>
  </sheetViews>
  <sheetFormatPr defaultColWidth="9.125" defaultRowHeight="12.75"/>
  <cols>
    <col min="1" max="1" width="9.125" style="1" customWidth="1"/>
    <col min="2" max="2" width="18.875" style="4" customWidth="1"/>
    <col min="3" max="3" width="25.25390625" style="1" customWidth="1"/>
    <col min="4" max="4" width="10.125" style="1" bestFit="1" customWidth="1"/>
    <col min="5" max="5" width="8.25390625" style="1" bestFit="1" customWidth="1"/>
    <col min="6" max="6" width="11.125" style="5" customWidth="1"/>
    <col min="7" max="7" width="34.25390625" style="5" bestFit="1" customWidth="1"/>
    <col min="8" max="10" width="5.625" style="1" bestFit="1" customWidth="1"/>
    <col min="11" max="11" width="4.25390625" style="1" bestFit="1" customWidth="1"/>
    <col min="12" max="14" width="5.625" style="1" bestFit="1" customWidth="1"/>
    <col min="15" max="15" width="4.25390625" style="1" bestFit="1" customWidth="1"/>
    <col min="16" max="18" width="5.625" style="1" bestFit="1" customWidth="1"/>
    <col min="19" max="19" width="4.25390625" style="1" bestFit="1" customWidth="1"/>
    <col min="20" max="20" width="7.75390625" style="4" bestFit="1" customWidth="1"/>
    <col min="21" max="21" width="8.625" style="1" bestFit="1" customWidth="1"/>
    <col min="22" max="22" width="16.75390625" style="5" bestFit="1" customWidth="1"/>
    <col min="23" max="16384" width="9.125" style="1" customWidth="1"/>
  </cols>
  <sheetData>
    <row r="1" spans="2:22" ht="15" customHeight="1">
      <c r="B1" s="80" t="s">
        <v>344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</row>
    <row r="2" spans="2:22" ht="105.75" customHeight="1" thickBot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9</v>
      </c>
      <c r="F3" s="70" t="s">
        <v>7</v>
      </c>
      <c r="G3" s="70" t="s">
        <v>235</v>
      </c>
      <c r="H3" s="70" t="s">
        <v>1</v>
      </c>
      <c r="I3" s="70"/>
      <c r="J3" s="70"/>
      <c r="K3" s="70"/>
      <c r="L3" s="70" t="s">
        <v>2</v>
      </c>
      <c r="M3" s="70"/>
      <c r="N3" s="70"/>
      <c r="O3" s="70"/>
      <c r="P3" s="70" t="s">
        <v>3</v>
      </c>
      <c r="Q3" s="70"/>
      <c r="R3" s="70"/>
      <c r="S3" s="70"/>
      <c r="T3" s="70" t="s">
        <v>4</v>
      </c>
      <c r="U3" s="70" t="s">
        <v>6</v>
      </c>
      <c r="V3" s="76" t="s">
        <v>5</v>
      </c>
    </row>
    <row r="4" spans="1:22" s="2" customFormat="1" ht="21" customHeight="1" thickBot="1">
      <c r="A4" s="73"/>
      <c r="B4" s="73"/>
      <c r="C4" s="87"/>
      <c r="D4" s="89"/>
      <c r="E4" s="71"/>
      <c r="F4" s="71"/>
      <c r="G4" s="71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71"/>
      <c r="U4" s="71"/>
      <c r="V4" s="77"/>
    </row>
    <row r="5" spans="2:21" ht="15.75">
      <c r="B5" s="90" t="s">
        <v>10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2" ht="12.75">
      <c r="A6" s="45" t="s">
        <v>262</v>
      </c>
      <c r="B6" s="48" t="s">
        <v>11</v>
      </c>
      <c r="C6" s="6" t="s">
        <v>12</v>
      </c>
      <c r="D6" s="6" t="s">
        <v>13</v>
      </c>
      <c r="E6" s="6" t="str">
        <f>"0,6629"</f>
        <v>0,6629</v>
      </c>
      <c r="F6" s="6" t="s">
        <v>236</v>
      </c>
      <c r="G6" s="6" t="s">
        <v>14</v>
      </c>
      <c r="H6" s="23" t="s">
        <v>15</v>
      </c>
      <c r="I6" s="23" t="s">
        <v>16</v>
      </c>
      <c r="J6" s="51" t="s">
        <v>17</v>
      </c>
      <c r="K6" s="50"/>
      <c r="L6" s="23" t="s">
        <v>18</v>
      </c>
      <c r="M6" s="51" t="s">
        <v>19</v>
      </c>
      <c r="N6" s="51" t="s">
        <v>19</v>
      </c>
      <c r="O6" s="50"/>
      <c r="P6" s="23" t="s">
        <v>17</v>
      </c>
      <c r="Q6" s="23" t="s">
        <v>20</v>
      </c>
      <c r="R6" s="23" t="s">
        <v>21</v>
      </c>
      <c r="S6" s="50"/>
      <c r="T6" s="49" t="s">
        <v>38</v>
      </c>
      <c r="U6" s="49" t="str">
        <f>"304,9340"</f>
        <v>304,9340</v>
      </c>
      <c r="V6" s="6" t="s">
        <v>241</v>
      </c>
    </row>
    <row r="7" ht="12.75">
      <c r="A7" s="45"/>
    </row>
    <row r="8" spans="1:21" ht="15.75">
      <c r="A8" s="45"/>
      <c r="B8" s="91" t="s">
        <v>22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2" ht="12.75">
      <c r="A9" s="45" t="s">
        <v>262</v>
      </c>
      <c r="B9" s="48" t="s">
        <v>23</v>
      </c>
      <c r="C9" s="6" t="s">
        <v>24</v>
      </c>
      <c r="D9" s="6" t="s">
        <v>25</v>
      </c>
      <c r="E9" s="6" t="str">
        <f>"0,6345"</f>
        <v>0,6345</v>
      </c>
      <c r="F9" s="6" t="s">
        <v>236</v>
      </c>
      <c r="G9" s="6" t="s">
        <v>14</v>
      </c>
      <c r="H9" s="51" t="s">
        <v>15</v>
      </c>
      <c r="I9" s="23" t="s">
        <v>15</v>
      </c>
      <c r="J9" s="51" t="s">
        <v>16</v>
      </c>
      <c r="K9" s="50"/>
      <c r="L9" s="23" t="s">
        <v>27</v>
      </c>
      <c r="M9" s="23" t="s">
        <v>28</v>
      </c>
      <c r="N9" s="51" t="s">
        <v>18</v>
      </c>
      <c r="O9" s="50"/>
      <c r="P9" s="23" t="s">
        <v>29</v>
      </c>
      <c r="Q9" s="23" t="s">
        <v>16</v>
      </c>
      <c r="R9" s="23" t="s">
        <v>20</v>
      </c>
      <c r="S9" s="50"/>
      <c r="T9" s="49" t="s">
        <v>39</v>
      </c>
      <c r="U9" s="49" t="str">
        <f>"282,3303"</f>
        <v>282,3303</v>
      </c>
      <c r="V9" s="6" t="s">
        <v>261</v>
      </c>
    </row>
    <row r="32" ht="12.75">
      <c r="G32" s="5" t="s">
        <v>343</v>
      </c>
    </row>
  </sheetData>
  <sheetProtection/>
  <mergeCells count="16">
    <mergeCell ref="F3:F4"/>
    <mergeCell ref="B5:U5"/>
    <mergeCell ref="B8:U8"/>
    <mergeCell ref="E3:E4"/>
    <mergeCell ref="T3:T4"/>
    <mergeCell ref="U3:U4"/>
    <mergeCell ref="A3:A4"/>
    <mergeCell ref="B1:V2"/>
    <mergeCell ref="H3:K3"/>
    <mergeCell ref="L3:O3"/>
    <mergeCell ref="P3:S3"/>
    <mergeCell ref="B3:B4"/>
    <mergeCell ref="C3:C4"/>
    <mergeCell ref="D3:D4"/>
    <mergeCell ref="V3:V4"/>
    <mergeCell ref="G3:G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C26" sqref="C26"/>
    </sheetView>
  </sheetViews>
  <sheetFormatPr defaultColWidth="8.75390625" defaultRowHeight="12.75"/>
  <cols>
    <col min="1" max="1" width="8.75390625" style="0" customWidth="1"/>
    <col min="2" max="2" width="24.75390625" style="8" bestFit="1" customWidth="1"/>
    <col min="3" max="3" width="28.25390625" style="8" customWidth="1"/>
    <col min="4" max="4" width="13.00390625" style="8" customWidth="1"/>
    <col min="5" max="5" width="6.625" style="8" bestFit="1" customWidth="1"/>
    <col min="6" max="6" width="21.75390625" style="8" bestFit="1" customWidth="1"/>
    <col min="7" max="7" width="30.125" style="8" bestFit="1" customWidth="1"/>
    <col min="8" max="10" width="4.625" style="8" bestFit="1" customWidth="1"/>
    <col min="11" max="11" width="4.25390625" style="8" bestFit="1" customWidth="1"/>
    <col min="12" max="12" width="11.625" style="8" customWidth="1"/>
    <col min="13" max="13" width="6.625" style="8" bestFit="1" customWidth="1"/>
    <col min="14" max="14" width="11.75390625" style="8" bestFit="1" customWidth="1"/>
  </cols>
  <sheetData>
    <row r="1" spans="2:14" s="1" customFormat="1" ht="15" customHeight="1">
      <c r="B1" s="80" t="s">
        <v>345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2:14" s="1" customFormat="1" ht="111" customHeight="1" thickBot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9</v>
      </c>
      <c r="F3" s="70" t="s">
        <v>7</v>
      </c>
      <c r="G3" s="70" t="s">
        <v>235</v>
      </c>
      <c r="H3" s="70" t="s">
        <v>1</v>
      </c>
      <c r="I3" s="70"/>
      <c r="J3" s="70"/>
      <c r="K3" s="70"/>
      <c r="L3" s="70" t="s">
        <v>237</v>
      </c>
      <c r="M3" s="70" t="s">
        <v>6</v>
      </c>
      <c r="N3" s="76" t="s">
        <v>5</v>
      </c>
    </row>
    <row r="4" spans="1:14" s="2" customFormat="1" ht="21" customHeight="1" thickBot="1">
      <c r="A4" s="73"/>
      <c r="B4" s="73"/>
      <c r="C4" s="87"/>
      <c r="D4" s="89"/>
      <c r="E4" s="71"/>
      <c r="F4" s="71"/>
      <c r="G4" s="71"/>
      <c r="H4" s="3">
        <v>1</v>
      </c>
      <c r="I4" s="3">
        <v>2</v>
      </c>
      <c r="J4" s="3">
        <v>3</v>
      </c>
      <c r="K4" s="3" t="s">
        <v>8</v>
      </c>
      <c r="L4" s="71"/>
      <c r="M4" s="71"/>
      <c r="N4" s="77"/>
    </row>
    <row r="5" spans="2:13" ht="15.75">
      <c r="B5" s="78" t="s">
        <v>40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4" ht="12.75">
      <c r="B6" s="9" t="s">
        <v>228</v>
      </c>
      <c r="C6" s="9" t="s">
        <v>229</v>
      </c>
      <c r="D6" s="9" t="s">
        <v>230</v>
      </c>
      <c r="E6" s="9" t="str">
        <f>"1,1980"</f>
        <v>1,1980</v>
      </c>
      <c r="F6" s="9" t="s">
        <v>236</v>
      </c>
      <c r="G6" s="9" t="s">
        <v>124</v>
      </c>
      <c r="H6" s="21" t="s">
        <v>231</v>
      </c>
      <c r="I6" s="21" t="s">
        <v>231</v>
      </c>
      <c r="J6" s="21" t="s">
        <v>231</v>
      </c>
      <c r="K6" s="19"/>
      <c r="L6" s="20">
        <v>0</v>
      </c>
      <c r="M6" s="20" t="s">
        <v>238</v>
      </c>
      <c r="N6" s="9" t="s">
        <v>239</v>
      </c>
    </row>
    <row r="22" ht="12.75">
      <c r="D22" s="8" t="s">
        <v>346</v>
      </c>
    </row>
  </sheetData>
  <sheetProtection/>
  <mergeCells count="13">
    <mergeCell ref="B5:M5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  <mergeCell ref="N3:N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G40" sqref="G40"/>
    </sheetView>
  </sheetViews>
  <sheetFormatPr defaultColWidth="8.75390625" defaultRowHeight="12.75"/>
  <cols>
    <col min="1" max="1" width="9.125" style="24" customWidth="1"/>
    <col min="2" max="2" width="24.75390625" style="8" bestFit="1" customWidth="1"/>
    <col min="3" max="3" width="26.625" style="8" bestFit="1" customWidth="1"/>
    <col min="4" max="4" width="10.125" style="8" bestFit="1" customWidth="1"/>
    <col min="5" max="5" width="8.25390625" style="8" bestFit="1" customWidth="1"/>
    <col min="6" max="6" width="21.75390625" style="8" bestFit="1" customWidth="1"/>
    <col min="7" max="7" width="31.25390625" style="8" bestFit="1" customWidth="1"/>
    <col min="8" max="10" width="5.625" style="8" bestFit="1" customWidth="1"/>
    <col min="11" max="11" width="4.25390625" style="8" bestFit="1" customWidth="1"/>
    <col min="12" max="12" width="12.75390625" style="36" customWidth="1"/>
    <col min="13" max="13" width="8.625" style="8" bestFit="1" customWidth="1"/>
    <col min="14" max="14" width="19.625" style="8" bestFit="1" customWidth="1"/>
  </cols>
  <sheetData>
    <row r="1" spans="1:14" s="1" customFormat="1" ht="15" customHeight="1">
      <c r="A1" s="45"/>
      <c r="B1" s="80" t="s">
        <v>347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1" customFormat="1" ht="117.75" customHeight="1" thickBot="1">
      <c r="A2" s="45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9</v>
      </c>
      <c r="F3" s="70" t="s">
        <v>7</v>
      </c>
      <c r="G3" s="70" t="s">
        <v>235</v>
      </c>
      <c r="H3" s="70" t="s">
        <v>2</v>
      </c>
      <c r="I3" s="70"/>
      <c r="J3" s="70"/>
      <c r="K3" s="70"/>
      <c r="L3" s="74" t="s">
        <v>237</v>
      </c>
      <c r="M3" s="70" t="s">
        <v>6</v>
      </c>
      <c r="N3" s="76" t="s">
        <v>5</v>
      </c>
    </row>
    <row r="4" spans="1:14" s="2" customFormat="1" ht="21" customHeight="1" thickBot="1">
      <c r="A4" s="73"/>
      <c r="B4" s="73"/>
      <c r="C4" s="87"/>
      <c r="D4" s="89"/>
      <c r="E4" s="71"/>
      <c r="F4" s="71"/>
      <c r="G4" s="71"/>
      <c r="H4" s="3">
        <v>1</v>
      </c>
      <c r="I4" s="3">
        <v>2</v>
      </c>
      <c r="J4" s="3">
        <v>3</v>
      </c>
      <c r="K4" s="3" t="s">
        <v>8</v>
      </c>
      <c r="L4" s="75"/>
      <c r="M4" s="71"/>
      <c r="N4" s="77"/>
    </row>
    <row r="5" spans="2:13" ht="15.75">
      <c r="B5" s="78" t="s">
        <v>176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ht="12.75">
      <c r="A6" s="24">
        <v>1</v>
      </c>
      <c r="B6" s="9" t="s">
        <v>177</v>
      </c>
      <c r="C6" s="9" t="s">
        <v>178</v>
      </c>
      <c r="D6" s="9" t="s">
        <v>179</v>
      </c>
      <c r="E6" s="9" t="str">
        <f>"1,1093"</f>
        <v>1,1093</v>
      </c>
      <c r="F6" s="9" t="s">
        <v>236</v>
      </c>
      <c r="G6" s="9" t="s">
        <v>93</v>
      </c>
      <c r="H6" s="23" t="s">
        <v>48</v>
      </c>
      <c r="I6" s="23" t="s">
        <v>49</v>
      </c>
      <c r="J6" s="23" t="s">
        <v>100</v>
      </c>
      <c r="K6" s="19"/>
      <c r="L6" s="22">
        <v>50</v>
      </c>
      <c r="M6" s="20" t="str">
        <f>"55,4650"</f>
        <v>55,4650</v>
      </c>
      <c r="N6" s="9" t="s">
        <v>249</v>
      </c>
    </row>
    <row r="8" spans="2:13" ht="15.75">
      <c r="B8" s="79" t="s">
        <v>89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2:14" ht="12.75">
      <c r="B9" s="9" t="s">
        <v>180</v>
      </c>
      <c r="C9" s="9" t="s">
        <v>181</v>
      </c>
      <c r="D9" s="9" t="s">
        <v>182</v>
      </c>
      <c r="E9" s="9" t="str">
        <f>"0,8396"</f>
        <v>0,8396</v>
      </c>
      <c r="F9" s="9" t="s">
        <v>236</v>
      </c>
      <c r="G9" s="9" t="s">
        <v>124</v>
      </c>
      <c r="H9" s="21" t="s">
        <v>18</v>
      </c>
      <c r="I9" s="21" t="s">
        <v>183</v>
      </c>
      <c r="J9" s="19"/>
      <c r="K9" s="19"/>
      <c r="L9" s="37">
        <v>0</v>
      </c>
      <c r="M9" s="20" t="s">
        <v>238</v>
      </c>
      <c r="N9" s="9" t="s">
        <v>239</v>
      </c>
    </row>
    <row r="11" spans="2:13" ht="15.75">
      <c r="B11" s="79" t="s">
        <v>117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4" ht="12.75">
      <c r="A12" s="24">
        <v>1</v>
      </c>
      <c r="B12" s="9" t="s">
        <v>184</v>
      </c>
      <c r="C12" s="9" t="s">
        <v>185</v>
      </c>
      <c r="D12" s="9" t="s">
        <v>186</v>
      </c>
      <c r="E12" s="9" t="str">
        <f>"0,7019"</f>
        <v>0,7019</v>
      </c>
      <c r="F12" s="9" t="s">
        <v>236</v>
      </c>
      <c r="G12" s="9" t="s">
        <v>124</v>
      </c>
      <c r="H12" s="21" t="s">
        <v>187</v>
      </c>
      <c r="I12" s="21" t="s">
        <v>63</v>
      </c>
      <c r="J12" s="23" t="s">
        <v>63</v>
      </c>
      <c r="K12" s="19"/>
      <c r="L12" s="22">
        <v>145</v>
      </c>
      <c r="M12" s="20" t="str">
        <f>"101,7755"</f>
        <v>101,7755</v>
      </c>
      <c r="N12" s="9" t="s">
        <v>244</v>
      </c>
    </row>
    <row r="14" spans="2:13" ht="15.75">
      <c r="B14" s="79" t="s">
        <v>10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4" ht="12.75">
      <c r="A15" s="24">
        <v>1</v>
      </c>
      <c r="B15" s="9" t="s">
        <v>188</v>
      </c>
      <c r="C15" s="9" t="s">
        <v>189</v>
      </c>
      <c r="D15" s="9" t="s">
        <v>190</v>
      </c>
      <c r="E15" s="9" t="str">
        <f>"0,6545"</f>
        <v>0,6545</v>
      </c>
      <c r="F15" s="9" t="s">
        <v>236</v>
      </c>
      <c r="G15" s="9" t="s">
        <v>124</v>
      </c>
      <c r="H15" s="23" t="s">
        <v>54</v>
      </c>
      <c r="I15" s="21" t="s">
        <v>27</v>
      </c>
      <c r="J15" s="21" t="s">
        <v>28</v>
      </c>
      <c r="K15" s="19"/>
      <c r="L15" s="22">
        <v>105</v>
      </c>
      <c r="M15" s="20" t="str">
        <f>"81,3674"</f>
        <v>81,3674</v>
      </c>
      <c r="N15" s="9" t="s">
        <v>239</v>
      </c>
    </row>
    <row r="17" spans="2:13" ht="15.75">
      <c r="B17" s="79" t="s">
        <v>22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1:14" ht="12.75">
      <c r="A18" s="24">
        <v>1</v>
      </c>
      <c r="B18" s="16" t="s">
        <v>191</v>
      </c>
      <c r="C18" s="16" t="s">
        <v>192</v>
      </c>
      <c r="D18" s="16" t="s">
        <v>193</v>
      </c>
      <c r="E18" s="16" t="str">
        <f>"0,6242"</f>
        <v>0,6242</v>
      </c>
      <c r="F18" s="16" t="s">
        <v>236</v>
      </c>
      <c r="G18" s="16" t="s">
        <v>26</v>
      </c>
      <c r="H18" s="38" t="s">
        <v>20</v>
      </c>
      <c r="I18" s="38" t="s">
        <v>140</v>
      </c>
      <c r="J18" s="38" t="s">
        <v>149</v>
      </c>
      <c r="K18" s="28"/>
      <c r="L18" s="33">
        <v>190</v>
      </c>
      <c r="M18" s="27" t="str">
        <f>"118,6075"</f>
        <v>118,6075</v>
      </c>
      <c r="N18" s="16" t="s">
        <v>240</v>
      </c>
    </row>
    <row r="19" spans="1:14" ht="12.75">
      <c r="A19" s="24">
        <v>2</v>
      </c>
      <c r="B19" s="17" t="s">
        <v>194</v>
      </c>
      <c r="C19" s="17" t="s">
        <v>195</v>
      </c>
      <c r="D19" s="17" t="s">
        <v>196</v>
      </c>
      <c r="E19" s="17" t="str">
        <f>"0,6119"</f>
        <v>0,6119</v>
      </c>
      <c r="F19" s="17" t="s">
        <v>236</v>
      </c>
      <c r="G19" s="17" t="s">
        <v>124</v>
      </c>
      <c r="H19" s="39" t="s">
        <v>18</v>
      </c>
      <c r="I19" s="39" t="s">
        <v>183</v>
      </c>
      <c r="J19" s="39" t="s">
        <v>197</v>
      </c>
      <c r="K19" s="30"/>
      <c r="L19" s="34">
        <v>132.5</v>
      </c>
      <c r="M19" s="29" t="str">
        <f>"81,0701"</f>
        <v>81,0701</v>
      </c>
      <c r="N19" s="17" t="s">
        <v>244</v>
      </c>
    </row>
    <row r="20" spans="1:14" ht="12.75">
      <c r="A20" s="24">
        <v>3</v>
      </c>
      <c r="B20" s="18" t="s">
        <v>198</v>
      </c>
      <c r="C20" s="18" t="s">
        <v>199</v>
      </c>
      <c r="D20" s="18" t="s">
        <v>200</v>
      </c>
      <c r="E20" s="18" t="str">
        <f>"0,6286"</f>
        <v>0,6286</v>
      </c>
      <c r="F20" s="18" t="s">
        <v>236</v>
      </c>
      <c r="G20" s="18" t="s">
        <v>124</v>
      </c>
      <c r="H20" s="41" t="s">
        <v>18</v>
      </c>
      <c r="I20" s="41" t="s">
        <v>201</v>
      </c>
      <c r="J20" s="40" t="s">
        <v>201</v>
      </c>
      <c r="K20" s="31"/>
      <c r="L20" s="35">
        <v>127.5</v>
      </c>
      <c r="M20" s="32" t="str">
        <f>"80,1465"</f>
        <v>80,1465</v>
      </c>
      <c r="N20" s="18" t="s">
        <v>244</v>
      </c>
    </row>
    <row r="22" spans="2:13" ht="15.75">
      <c r="B22" s="79" t="s">
        <v>346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4" ht="12.75">
      <c r="A23" s="24">
        <v>1</v>
      </c>
      <c r="B23" s="9" t="s">
        <v>202</v>
      </c>
      <c r="C23" s="9" t="s">
        <v>203</v>
      </c>
      <c r="D23" s="9" t="s">
        <v>204</v>
      </c>
      <c r="E23" s="9" t="str">
        <f>"0,6040"</f>
        <v>0,6040</v>
      </c>
      <c r="F23" s="9" t="s">
        <v>236</v>
      </c>
      <c r="G23" s="9" t="s">
        <v>124</v>
      </c>
      <c r="H23" s="23" t="s">
        <v>63</v>
      </c>
      <c r="I23" s="23" t="s">
        <v>15</v>
      </c>
      <c r="J23" s="21" t="s">
        <v>205</v>
      </c>
      <c r="K23" s="19"/>
      <c r="L23" s="22">
        <v>155</v>
      </c>
      <c r="M23" s="20" t="str">
        <f>"93,6200"</f>
        <v>93,6200</v>
      </c>
      <c r="N23" s="9" t="s">
        <v>239</v>
      </c>
    </row>
    <row r="25" spans="2:13" ht="15.75">
      <c r="B25" s="79" t="s">
        <v>166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4" ht="12.75">
      <c r="A26" s="24">
        <v>1</v>
      </c>
      <c r="B26" s="9" t="s">
        <v>206</v>
      </c>
      <c r="C26" s="9" t="s">
        <v>207</v>
      </c>
      <c r="D26" s="9" t="s">
        <v>208</v>
      </c>
      <c r="E26" s="9" t="str">
        <f>"0,5365"</f>
        <v>0,5365</v>
      </c>
      <c r="F26" s="9" t="s">
        <v>236</v>
      </c>
      <c r="G26" s="9" t="s">
        <v>59</v>
      </c>
      <c r="H26" s="23" t="s">
        <v>140</v>
      </c>
      <c r="I26" s="23" t="s">
        <v>145</v>
      </c>
      <c r="J26" s="21" t="s">
        <v>209</v>
      </c>
      <c r="K26" s="19"/>
      <c r="L26" s="22">
        <v>195</v>
      </c>
      <c r="M26" s="20" t="str">
        <f>"104,6234"</f>
        <v>104,6234</v>
      </c>
      <c r="N26" s="9" t="s">
        <v>250</v>
      </c>
    </row>
    <row r="28" ht="15.75">
      <c r="F28" s="10"/>
    </row>
    <row r="30" spans="2:3" ht="18">
      <c r="B30" s="11" t="s">
        <v>30</v>
      </c>
      <c r="C30" s="11"/>
    </row>
    <row r="31" spans="2:3" ht="13.5">
      <c r="B31" s="13"/>
      <c r="C31" s="14" t="s">
        <v>32</v>
      </c>
    </row>
    <row r="32" spans="2:6" ht="13.5">
      <c r="B32" s="15" t="s">
        <v>33</v>
      </c>
      <c r="C32" s="15" t="s">
        <v>34</v>
      </c>
      <c r="D32" s="15" t="s">
        <v>35</v>
      </c>
      <c r="E32" s="15" t="s">
        <v>36</v>
      </c>
      <c r="F32" s="15" t="s">
        <v>37</v>
      </c>
    </row>
    <row r="33" spans="1:6" ht="12.75">
      <c r="A33" s="24">
        <v>1</v>
      </c>
      <c r="B33" s="12" t="s">
        <v>191</v>
      </c>
      <c r="C33" s="25" t="s">
        <v>32</v>
      </c>
      <c r="D33" s="26" t="s">
        <v>246</v>
      </c>
      <c r="E33" s="26" t="s">
        <v>149</v>
      </c>
      <c r="F33" s="26" t="s">
        <v>210</v>
      </c>
    </row>
    <row r="34" spans="1:6" ht="12.75">
      <c r="A34" s="24">
        <v>2</v>
      </c>
      <c r="B34" s="12" t="s">
        <v>206</v>
      </c>
      <c r="C34" s="25" t="s">
        <v>32</v>
      </c>
      <c r="D34" s="26" t="s">
        <v>247</v>
      </c>
      <c r="E34" s="26" t="s">
        <v>145</v>
      </c>
      <c r="F34" s="26" t="s">
        <v>211</v>
      </c>
    </row>
    <row r="35" spans="1:6" ht="12.75">
      <c r="A35" s="24">
        <v>3</v>
      </c>
      <c r="B35" s="12" t="s">
        <v>184</v>
      </c>
      <c r="C35" s="25" t="s">
        <v>32</v>
      </c>
      <c r="D35" s="26" t="s">
        <v>248</v>
      </c>
      <c r="E35" s="26" t="s">
        <v>63</v>
      </c>
      <c r="F35" s="26" t="s">
        <v>212</v>
      </c>
    </row>
  </sheetData>
  <sheetProtection/>
  <mergeCells count="19">
    <mergeCell ref="F3:F4"/>
    <mergeCell ref="B14:M14"/>
    <mergeCell ref="B17:M17"/>
    <mergeCell ref="B22:M22"/>
    <mergeCell ref="B25:M25"/>
    <mergeCell ref="L3:L4"/>
    <mergeCell ref="M3:M4"/>
    <mergeCell ref="G3:G4"/>
    <mergeCell ref="H3:K3"/>
    <mergeCell ref="A3:A4"/>
    <mergeCell ref="N3:N4"/>
    <mergeCell ref="B5:M5"/>
    <mergeCell ref="B8:M8"/>
    <mergeCell ref="B11:M11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3">
      <selection activeCell="G59" sqref="G59"/>
    </sheetView>
  </sheetViews>
  <sheetFormatPr defaultColWidth="8.75390625" defaultRowHeight="12.75"/>
  <cols>
    <col min="1" max="1" width="9.125" style="24" customWidth="1"/>
    <col min="2" max="2" width="25.125" style="8" bestFit="1" customWidth="1"/>
    <col min="3" max="3" width="26.625" style="8" bestFit="1" customWidth="1"/>
    <col min="4" max="4" width="10.125" style="8" bestFit="1" customWidth="1"/>
    <col min="5" max="5" width="8.25390625" style="8" bestFit="1" customWidth="1"/>
    <col min="6" max="6" width="21.75390625" style="8" bestFit="1" customWidth="1"/>
    <col min="7" max="7" width="34.25390625" style="8" bestFit="1" customWidth="1"/>
    <col min="8" max="10" width="5.625" style="8" bestFit="1" customWidth="1"/>
    <col min="11" max="11" width="4.25390625" style="8" bestFit="1" customWidth="1"/>
    <col min="12" max="12" width="11.875" style="36" customWidth="1"/>
    <col min="13" max="13" width="8.625" style="8" bestFit="1" customWidth="1"/>
    <col min="14" max="14" width="16.625" style="8" customWidth="1"/>
  </cols>
  <sheetData>
    <row r="1" spans="1:14" s="1" customFormat="1" ht="15" customHeight="1">
      <c r="A1" s="45"/>
      <c r="B1" s="80" t="s">
        <v>348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1" customFormat="1" ht="111.75" customHeight="1" thickBot="1">
      <c r="A2" s="45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9</v>
      </c>
      <c r="F3" s="70" t="s">
        <v>7</v>
      </c>
      <c r="G3" s="70" t="s">
        <v>235</v>
      </c>
      <c r="H3" s="70" t="s">
        <v>2</v>
      </c>
      <c r="I3" s="70"/>
      <c r="J3" s="70"/>
      <c r="K3" s="70"/>
      <c r="L3" s="74" t="s">
        <v>237</v>
      </c>
      <c r="M3" s="70" t="s">
        <v>6</v>
      </c>
      <c r="N3" s="76" t="s">
        <v>5</v>
      </c>
    </row>
    <row r="4" spans="1:14" s="2" customFormat="1" ht="21" customHeight="1" thickBot="1">
      <c r="A4" s="73"/>
      <c r="B4" s="73"/>
      <c r="C4" s="87"/>
      <c r="D4" s="89"/>
      <c r="E4" s="71"/>
      <c r="F4" s="71"/>
      <c r="G4" s="71"/>
      <c r="H4" s="3">
        <v>1</v>
      </c>
      <c r="I4" s="3">
        <v>2</v>
      </c>
      <c r="J4" s="3">
        <v>3</v>
      </c>
      <c r="K4" s="3" t="s">
        <v>8</v>
      </c>
      <c r="L4" s="75"/>
      <c r="M4" s="71"/>
      <c r="N4" s="77"/>
    </row>
    <row r="5" spans="2:13" ht="15.75">
      <c r="B5" s="78" t="s">
        <v>82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ht="12.75">
      <c r="A6" s="24">
        <v>1</v>
      </c>
      <c r="B6" s="9" t="s">
        <v>83</v>
      </c>
      <c r="C6" s="9" t="s">
        <v>84</v>
      </c>
      <c r="D6" s="9" t="s">
        <v>85</v>
      </c>
      <c r="E6" s="9" t="str">
        <f>"1,3437"</f>
        <v>1,3437</v>
      </c>
      <c r="F6" s="9" t="s">
        <v>236</v>
      </c>
      <c r="G6" s="9" t="s">
        <v>86</v>
      </c>
      <c r="H6" s="23" t="s">
        <v>87</v>
      </c>
      <c r="I6" s="21" t="s">
        <v>88</v>
      </c>
      <c r="J6" s="23" t="s">
        <v>88</v>
      </c>
      <c r="K6" s="19"/>
      <c r="L6" s="22">
        <v>30</v>
      </c>
      <c r="M6" s="20" t="str">
        <f>"40,3110"</f>
        <v>40,3110</v>
      </c>
      <c r="N6" s="9" t="s">
        <v>252</v>
      </c>
    </row>
    <row r="8" spans="2:13" ht="15.75">
      <c r="B8" s="79" t="s">
        <v>89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4" ht="12.75">
      <c r="A9" s="24">
        <v>1</v>
      </c>
      <c r="B9" s="16" t="s">
        <v>90</v>
      </c>
      <c r="C9" s="16" t="s">
        <v>91</v>
      </c>
      <c r="D9" s="16" t="s">
        <v>92</v>
      </c>
      <c r="E9" s="16" t="str">
        <f>"1,0093"</f>
        <v>1,0093</v>
      </c>
      <c r="F9" s="16" t="s">
        <v>236</v>
      </c>
      <c r="G9" s="16" t="s">
        <v>93</v>
      </c>
      <c r="H9" s="38" t="s">
        <v>94</v>
      </c>
      <c r="I9" s="38" t="s">
        <v>54</v>
      </c>
      <c r="J9" s="38" t="s">
        <v>95</v>
      </c>
      <c r="K9" s="28"/>
      <c r="L9" s="33">
        <v>117.5</v>
      </c>
      <c r="M9" s="27" t="str">
        <f>"118,5927"</f>
        <v>118,5927</v>
      </c>
      <c r="N9" s="16" t="s">
        <v>240</v>
      </c>
    </row>
    <row r="10" spans="1:14" ht="12.75">
      <c r="A10" s="24">
        <v>2</v>
      </c>
      <c r="B10" s="17" t="s">
        <v>96</v>
      </c>
      <c r="C10" s="17" t="s">
        <v>97</v>
      </c>
      <c r="D10" s="17" t="s">
        <v>98</v>
      </c>
      <c r="E10" s="17" t="str">
        <f>"1,0149"</f>
        <v>1,0149</v>
      </c>
      <c r="F10" s="17" t="s">
        <v>236</v>
      </c>
      <c r="G10" s="17" t="s">
        <v>86</v>
      </c>
      <c r="H10" s="39" t="s">
        <v>99</v>
      </c>
      <c r="I10" s="43" t="s">
        <v>100</v>
      </c>
      <c r="J10" s="43" t="s">
        <v>100</v>
      </c>
      <c r="K10" s="43"/>
      <c r="L10" s="34">
        <v>47.5</v>
      </c>
      <c r="M10" s="29" t="str">
        <f>"48,2077"</f>
        <v>48,2077</v>
      </c>
      <c r="N10" s="17" t="s">
        <v>253</v>
      </c>
    </row>
    <row r="11" spans="1:14" ht="12.75">
      <c r="A11" s="24">
        <v>1</v>
      </c>
      <c r="B11" s="18" t="s">
        <v>101</v>
      </c>
      <c r="C11" s="18" t="s">
        <v>102</v>
      </c>
      <c r="D11" s="18" t="s">
        <v>98</v>
      </c>
      <c r="E11" s="18" t="str">
        <f>"1,0149"</f>
        <v>1,0149</v>
      </c>
      <c r="F11" s="18" t="s">
        <v>236</v>
      </c>
      <c r="G11" s="18" t="s">
        <v>14</v>
      </c>
      <c r="H11" s="40" t="s">
        <v>103</v>
      </c>
      <c r="I11" s="40" t="s">
        <v>48</v>
      </c>
      <c r="J11" s="40" t="s">
        <v>104</v>
      </c>
      <c r="K11" s="31"/>
      <c r="L11" s="35">
        <v>42.5</v>
      </c>
      <c r="M11" s="32" t="str">
        <f>"43,9959"</f>
        <v>43,9959</v>
      </c>
      <c r="N11" s="18" t="s">
        <v>254</v>
      </c>
    </row>
    <row r="13" spans="2:13" ht="15.75">
      <c r="B13" s="79" t="s">
        <v>105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4" ht="12.75">
      <c r="A14" s="24">
        <v>1</v>
      </c>
      <c r="B14" s="16" t="s">
        <v>106</v>
      </c>
      <c r="C14" s="16" t="s">
        <v>107</v>
      </c>
      <c r="D14" s="16" t="s">
        <v>108</v>
      </c>
      <c r="E14" s="16" t="str">
        <f>"0,9049"</f>
        <v>0,9049</v>
      </c>
      <c r="F14" s="16" t="s">
        <v>236</v>
      </c>
      <c r="G14" s="16" t="s">
        <v>86</v>
      </c>
      <c r="H14" s="38" t="s">
        <v>99</v>
      </c>
      <c r="I14" s="38" t="s">
        <v>100</v>
      </c>
      <c r="J14" s="44" t="s">
        <v>109</v>
      </c>
      <c r="K14" s="28"/>
      <c r="L14" s="33">
        <v>50</v>
      </c>
      <c r="M14" s="27" t="str">
        <f>"45,2450"</f>
        <v>45,2450</v>
      </c>
      <c r="N14" s="16" t="s">
        <v>253</v>
      </c>
    </row>
    <row r="15" spans="1:14" ht="12.75">
      <c r="A15" s="24">
        <v>2</v>
      </c>
      <c r="B15" s="17" t="s">
        <v>110</v>
      </c>
      <c r="C15" s="17" t="s">
        <v>111</v>
      </c>
      <c r="D15" s="17" t="s">
        <v>112</v>
      </c>
      <c r="E15" s="17" t="str">
        <f>"0,9358"</f>
        <v>0,9358</v>
      </c>
      <c r="F15" s="17" t="s">
        <v>236</v>
      </c>
      <c r="G15" s="17" t="s">
        <v>14</v>
      </c>
      <c r="H15" s="39" t="s">
        <v>88</v>
      </c>
      <c r="I15" s="43" t="s">
        <v>103</v>
      </c>
      <c r="J15" s="43" t="s">
        <v>103</v>
      </c>
      <c r="K15" s="30"/>
      <c r="L15" s="34">
        <v>30</v>
      </c>
      <c r="M15" s="29" t="str">
        <f>"28,0725"</f>
        <v>28,0725</v>
      </c>
      <c r="N15" s="17" t="s">
        <v>255</v>
      </c>
    </row>
    <row r="16" spans="1:14" ht="12.75">
      <c r="A16" s="24">
        <v>1</v>
      </c>
      <c r="B16" s="18" t="s">
        <v>113</v>
      </c>
      <c r="C16" s="18" t="s">
        <v>114</v>
      </c>
      <c r="D16" s="18" t="s">
        <v>115</v>
      </c>
      <c r="E16" s="18" t="str">
        <f>"0,9346"</f>
        <v>0,9346</v>
      </c>
      <c r="F16" s="18" t="s">
        <v>236</v>
      </c>
      <c r="G16" s="18" t="s">
        <v>86</v>
      </c>
      <c r="H16" s="40" t="s">
        <v>100</v>
      </c>
      <c r="I16" s="41" t="s">
        <v>116</v>
      </c>
      <c r="J16" s="41" t="s">
        <v>116</v>
      </c>
      <c r="K16" s="31"/>
      <c r="L16" s="35">
        <v>50</v>
      </c>
      <c r="M16" s="32" t="str">
        <f>"46,7300"</f>
        <v>46,7300</v>
      </c>
      <c r="N16" s="18" t="s">
        <v>252</v>
      </c>
    </row>
    <row r="18" spans="2:13" ht="15.75">
      <c r="B18" s="79" t="s">
        <v>117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4" ht="12.75">
      <c r="A19" s="24">
        <v>1</v>
      </c>
      <c r="B19" s="9" t="s">
        <v>118</v>
      </c>
      <c r="C19" s="9" t="s">
        <v>119</v>
      </c>
      <c r="D19" s="9" t="s">
        <v>120</v>
      </c>
      <c r="E19" s="9" t="str">
        <f>"0,7117"</f>
        <v>0,7117</v>
      </c>
      <c r="F19" s="9" t="s">
        <v>236</v>
      </c>
      <c r="G19" s="9" t="s">
        <v>44</v>
      </c>
      <c r="H19" s="23" t="s">
        <v>27</v>
      </c>
      <c r="I19" s="23" t="s">
        <v>28</v>
      </c>
      <c r="J19" s="21" t="s">
        <v>18</v>
      </c>
      <c r="K19" s="19"/>
      <c r="L19" s="22">
        <v>115</v>
      </c>
      <c r="M19" s="20" t="str">
        <f>"81,8455"</f>
        <v>81,8455</v>
      </c>
      <c r="N19" s="9" t="s">
        <v>256</v>
      </c>
    </row>
    <row r="20" ht="12.75">
      <c r="H20" s="42"/>
    </row>
    <row r="21" spans="2:13" ht="15.75">
      <c r="B21" s="79" t="s">
        <v>10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4" ht="12.75">
      <c r="A22" s="24">
        <v>1</v>
      </c>
      <c r="B22" s="9" t="s">
        <v>121</v>
      </c>
      <c r="C22" s="9" t="s">
        <v>122</v>
      </c>
      <c r="D22" s="9" t="s">
        <v>123</v>
      </c>
      <c r="E22" s="9" t="str">
        <f>"0,6477"</f>
        <v>0,6477</v>
      </c>
      <c r="F22" s="9" t="s">
        <v>236</v>
      </c>
      <c r="G22" s="9" t="s">
        <v>124</v>
      </c>
      <c r="H22" s="23" t="s">
        <v>125</v>
      </c>
      <c r="I22" s="23" t="s">
        <v>126</v>
      </c>
      <c r="J22" s="21" t="s">
        <v>127</v>
      </c>
      <c r="K22" s="19"/>
      <c r="L22" s="22">
        <v>177.5</v>
      </c>
      <c r="M22" s="20" t="str">
        <f>"114,9579"</f>
        <v>114,9579</v>
      </c>
      <c r="N22" s="9" t="s">
        <v>240</v>
      </c>
    </row>
    <row r="24" spans="2:13" ht="15.75">
      <c r="B24" s="79" t="s">
        <v>65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4" ht="12.75">
      <c r="A25" s="24">
        <v>1</v>
      </c>
      <c r="B25" s="16" t="s">
        <v>128</v>
      </c>
      <c r="C25" s="16" t="s">
        <v>129</v>
      </c>
      <c r="D25" s="16" t="s">
        <v>130</v>
      </c>
      <c r="E25" s="16" t="str">
        <f>"0,5925"</f>
        <v>0,5925</v>
      </c>
      <c r="F25" s="16" t="s">
        <v>236</v>
      </c>
      <c r="G25" s="16" t="s">
        <v>14</v>
      </c>
      <c r="H25" s="44" t="s">
        <v>131</v>
      </c>
      <c r="I25" s="38" t="s">
        <v>60</v>
      </c>
      <c r="J25" s="44" t="s">
        <v>132</v>
      </c>
      <c r="K25" s="28"/>
      <c r="L25" s="33">
        <v>210</v>
      </c>
      <c r="M25" s="27" t="str">
        <f>"124,4355"</f>
        <v>124,4355</v>
      </c>
      <c r="N25" s="16" t="s">
        <v>240</v>
      </c>
    </row>
    <row r="26" spans="1:14" ht="12.75">
      <c r="A26" s="24">
        <v>2</v>
      </c>
      <c r="B26" s="17" t="s">
        <v>133</v>
      </c>
      <c r="C26" s="17" t="s">
        <v>134</v>
      </c>
      <c r="D26" s="17" t="s">
        <v>135</v>
      </c>
      <c r="E26" s="17" t="str">
        <f>"0,6003"</f>
        <v>0,6003</v>
      </c>
      <c r="F26" s="17" t="s">
        <v>236</v>
      </c>
      <c r="G26" s="17" t="s">
        <v>44</v>
      </c>
      <c r="H26" s="39" t="s">
        <v>81</v>
      </c>
      <c r="I26" s="39" t="s">
        <v>131</v>
      </c>
      <c r="J26" s="43" t="s">
        <v>136</v>
      </c>
      <c r="K26" s="30"/>
      <c r="L26" s="34">
        <v>205</v>
      </c>
      <c r="M26" s="29" t="str">
        <f>"123,0615"</f>
        <v>123,0615</v>
      </c>
      <c r="N26" s="17" t="s">
        <v>240</v>
      </c>
    </row>
    <row r="27" spans="1:14" ht="12.75">
      <c r="A27" s="24">
        <v>3</v>
      </c>
      <c r="B27" s="18" t="s">
        <v>137</v>
      </c>
      <c r="C27" s="18" t="s">
        <v>138</v>
      </c>
      <c r="D27" s="18" t="s">
        <v>139</v>
      </c>
      <c r="E27" s="18" t="str">
        <f>"0,5875"</f>
        <v>0,5875</v>
      </c>
      <c r="F27" s="18" t="s">
        <v>236</v>
      </c>
      <c r="G27" s="18" t="s">
        <v>14</v>
      </c>
      <c r="H27" s="40" t="s">
        <v>20</v>
      </c>
      <c r="I27" s="40" t="s">
        <v>140</v>
      </c>
      <c r="J27" s="31"/>
      <c r="K27" s="31"/>
      <c r="L27" s="35">
        <v>185</v>
      </c>
      <c r="M27" s="32" t="str">
        <f>"108,6783"</f>
        <v>108,6783</v>
      </c>
      <c r="N27" s="18" t="s">
        <v>257</v>
      </c>
    </row>
    <row r="29" spans="2:13" ht="15.75">
      <c r="B29" s="79" t="s">
        <v>141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4" ht="12.75">
      <c r="A30" s="24">
        <v>1</v>
      </c>
      <c r="B30" s="16" t="s">
        <v>142</v>
      </c>
      <c r="C30" s="16" t="s">
        <v>143</v>
      </c>
      <c r="D30" s="16" t="s">
        <v>144</v>
      </c>
      <c r="E30" s="16" t="str">
        <f>"0,5635"</f>
        <v>0,5635</v>
      </c>
      <c r="F30" s="16" t="s">
        <v>236</v>
      </c>
      <c r="G30" s="16" t="s">
        <v>14</v>
      </c>
      <c r="H30" s="38" t="s">
        <v>145</v>
      </c>
      <c r="I30" s="38" t="s">
        <v>136</v>
      </c>
      <c r="J30" s="44" t="s">
        <v>132</v>
      </c>
      <c r="K30" s="28"/>
      <c r="L30" s="33">
        <v>207.5</v>
      </c>
      <c r="M30" s="27" t="str">
        <f>"116,9262"</f>
        <v>116,9262</v>
      </c>
      <c r="N30" s="16" t="s">
        <v>258</v>
      </c>
    </row>
    <row r="31" spans="1:14" ht="12.75">
      <c r="A31" s="24">
        <v>2</v>
      </c>
      <c r="B31" s="17" t="s">
        <v>146</v>
      </c>
      <c r="C31" s="17" t="s">
        <v>147</v>
      </c>
      <c r="D31" s="17" t="s">
        <v>148</v>
      </c>
      <c r="E31" s="17" t="str">
        <f>"0,5645"</f>
        <v>0,5645</v>
      </c>
      <c r="F31" s="17" t="s">
        <v>236</v>
      </c>
      <c r="G31" s="17" t="s">
        <v>86</v>
      </c>
      <c r="H31" s="39" t="s">
        <v>21</v>
      </c>
      <c r="I31" s="39" t="s">
        <v>149</v>
      </c>
      <c r="J31" s="43" t="s">
        <v>81</v>
      </c>
      <c r="K31" s="30"/>
      <c r="L31" s="34">
        <v>190</v>
      </c>
      <c r="M31" s="29" t="str">
        <f>"107,2645"</f>
        <v>107,2645</v>
      </c>
      <c r="N31" s="17" t="s">
        <v>253</v>
      </c>
    </row>
    <row r="32" spans="1:14" ht="12.75">
      <c r="A32" s="24">
        <v>3</v>
      </c>
      <c r="B32" s="17" t="s">
        <v>150</v>
      </c>
      <c r="C32" s="17" t="s">
        <v>151</v>
      </c>
      <c r="D32" s="17" t="s">
        <v>152</v>
      </c>
      <c r="E32" s="17" t="str">
        <f>"0,5677"</f>
        <v>0,5677</v>
      </c>
      <c r="F32" s="17" t="s">
        <v>236</v>
      </c>
      <c r="G32" s="17" t="s">
        <v>93</v>
      </c>
      <c r="H32" s="39" t="s">
        <v>140</v>
      </c>
      <c r="I32" s="43" t="s">
        <v>153</v>
      </c>
      <c r="J32" s="30"/>
      <c r="K32" s="30"/>
      <c r="L32" s="34">
        <v>185</v>
      </c>
      <c r="M32" s="29" t="str">
        <f>"105,0153"</f>
        <v>105,0153</v>
      </c>
      <c r="N32" s="17" t="s">
        <v>240</v>
      </c>
    </row>
    <row r="33" spans="1:14" ht="12.75">
      <c r="A33" s="24">
        <v>4</v>
      </c>
      <c r="B33" s="18" t="s">
        <v>154</v>
      </c>
      <c r="C33" s="18" t="s">
        <v>155</v>
      </c>
      <c r="D33" s="18" t="s">
        <v>156</v>
      </c>
      <c r="E33" s="18" t="str">
        <f>"0,5667"</f>
        <v>0,5667</v>
      </c>
      <c r="F33" s="18" t="s">
        <v>236</v>
      </c>
      <c r="G33" s="18" t="s">
        <v>26</v>
      </c>
      <c r="H33" s="41" t="s">
        <v>157</v>
      </c>
      <c r="I33" s="40" t="s">
        <v>16</v>
      </c>
      <c r="J33" s="41" t="s">
        <v>158</v>
      </c>
      <c r="K33" s="31"/>
      <c r="L33" s="35">
        <v>160</v>
      </c>
      <c r="M33" s="32" t="str">
        <f>"90,6800"</f>
        <v>90,6800</v>
      </c>
      <c r="N33" s="18" t="s">
        <v>240</v>
      </c>
    </row>
    <row r="35" spans="2:13" ht="15.75">
      <c r="B35" s="79" t="s">
        <v>349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4" ht="12.75">
      <c r="A36" s="24">
        <v>1</v>
      </c>
      <c r="B36" s="16" t="s">
        <v>159</v>
      </c>
      <c r="C36" s="16" t="s">
        <v>160</v>
      </c>
      <c r="D36" s="16" t="s">
        <v>161</v>
      </c>
      <c r="E36" s="16" t="str">
        <f>"0,5487"</f>
        <v>0,5487</v>
      </c>
      <c r="F36" s="16" t="s">
        <v>236</v>
      </c>
      <c r="G36" s="16" t="s">
        <v>86</v>
      </c>
      <c r="H36" s="38" t="s">
        <v>149</v>
      </c>
      <c r="I36" s="38" t="s">
        <v>81</v>
      </c>
      <c r="J36" s="38" t="s">
        <v>131</v>
      </c>
      <c r="K36" s="28"/>
      <c r="L36" s="33">
        <v>205</v>
      </c>
      <c r="M36" s="27" t="str">
        <f>"112,4937"</f>
        <v>112,4937</v>
      </c>
      <c r="N36" s="16" t="s">
        <v>253</v>
      </c>
    </row>
    <row r="37" spans="1:14" ht="12.75">
      <c r="A37" s="24">
        <v>2</v>
      </c>
      <c r="B37" s="17" t="s">
        <v>162</v>
      </c>
      <c r="C37" s="17" t="s">
        <v>163</v>
      </c>
      <c r="D37" s="17" t="s">
        <v>164</v>
      </c>
      <c r="E37" s="17" t="str">
        <f>"0,5594"</f>
        <v>0,5594</v>
      </c>
      <c r="F37" s="17" t="s">
        <v>236</v>
      </c>
      <c r="G37" s="17" t="s">
        <v>59</v>
      </c>
      <c r="H37" s="39" t="s">
        <v>20</v>
      </c>
      <c r="I37" s="43" t="s">
        <v>21</v>
      </c>
      <c r="J37" s="43" t="s">
        <v>21</v>
      </c>
      <c r="K37" s="30"/>
      <c r="L37" s="34">
        <v>175</v>
      </c>
      <c r="M37" s="29" t="str">
        <f>"97,8950"</f>
        <v>97,8950</v>
      </c>
      <c r="N37" s="17" t="s">
        <v>259</v>
      </c>
    </row>
    <row r="38" spans="1:14" ht="12.75">
      <c r="A38" s="24">
        <v>1</v>
      </c>
      <c r="B38" s="18" t="s">
        <v>162</v>
      </c>
      <c r="C38" s="18" t="s">
        <v>165</v>
      </c>
      <c r="D38" s="18" t="s">
        <v>164</v>
      </c>
      <c r="E38" s="18" t="str">
        <f>"0,5594"</f>
        <v>0,5594</v>
      </c>
      <c r="F38" s="18" t="s">
        <v>236</v>
      </c>
      <c r="G38" s="18" t="s">
        <v>59</v>
      </c>
      <c r="H38" s="40" t="s">
        <v>20</v>
      </c>
      <c r="I38" s="41" t="s">
        <v>21</v>
      </c>
      <c r="J38" s="41" t="s">
        <v>21</v>
      </c>
      <c r="K38" s="31"/>
      <c r="L38" s="35">
        <v>175</v>
      </c>
      <c r="M38" s="32" t="str">
        <f>"114,0477"</f>
        <v>114,0477</v>
      </c>
      <c r="N38" s="18" t="s">
        <v>243</v>
      </c>
    </row>
    <row r="40" spans="2:13" ht="15.75">
      <c r="B40" s="79" t="s">
        <v>166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4" ht="12.75">
      <c r="A41" s="24">
        <v>1</v>
      </c>
      <c r="B41" s="16" t="s">
        <v>167</v>
      </c>
      <c r="C41" s="16" t="s">
        <v>168</v>
      </c>
      <c r="D41" s="16" t="s">
        <v>169</v>
      </c>
      <c r="E41" s="16" t="str">
        <f>"0,5401"</f>
        <v>0,5401</v>
      </c>
      <c r="F41" s="16" t="s">
        <v>236</v>
      </c>
      <c r="G41" s="16" t="s">
        <v>69</v>
      </c>
      <c r="H41" s="38" t="s">
        <v>61</v>
      </c>
      <c r="I41" s="38" t="s">
        <v>62</v>
      </c>
      <c r="J41" s="38" t="s">
        <v>170</v>
      </c>
      <c r="K41" s="28"/>
      <c r="L41" s="33">
        <v>232.5</v>
      </c>
      <c r="M41" s="27" t="str">
        <f>"125,5732"</f>
        <v>125,5732</v>
      </c>
      <c r="N41" s="16" t="s">
        <v>171</v>
      </c>
    </row>
    <row r="42" spans="1:14" ht="12.75">
      <c r="A42" s="24">
        <v>1</v>
      </c>
      <c r="B42" s="18" t="s">
        <v>167</v>
      </c>
      <c r="C42" s="18" t="s">
        <v>172</v>
      </c>
      <c r="D42" s="18" t="s">
        <v>169</v>
      </c>
      <c r="E42" s="18" t="str">
        <f>"0,5401"</f>
        <v>0,5401</v>
      </c>
      <c r="F42" s="18" t="s">
        <v>236</v>
      </c>
      <c r="G42" s="18" t="s">
        <v>69</v>
      </c>
      <c r="H42" s="40" t="s">
        <v>61</v>
      </c>
      <c r="I42" s="40" t="s">
        <v>62</v>
      </c>
      <c r="J42" s="40" t="s">
        <v>170</v>
      </c>
      <c r="K42" s="31"/>
      <c r="L42" s="35">
        <v>232.5</v>
      </c>
      <c r="M42" s="32" t="str">
        <f>"141,8978"</f>
        <v>141,8978</v>
      </c>
      <c r="N42" s="18" t="s">
        <v>171</v>
      </c>
    </row>
    <row r="45" spans="2:3" ht="18">
      <c r="B45" s="11" t="s">
        <v>30</v>
      </c>
      <c r="C45" s="11"/>
    </row>
    <row r="46" spans="2:3" ht="13.5">
      <c r="B46" s="13"/>
      <c r="C46" s="14" t="s">
        <v>32</v>
      </c>
    </row>
    <row r="47" spans="2:6" ht="13.5">
      <c r="B47" s="15" t="s">
        <v>33</v>
      </c>
      <c r="C47" s="15" t="s">
        <v>34</v>
      </c>
      <c r="D47" s="15" t="s">
        <v>35</v>
      </c>
      <c r="E47" s="15" t="s">
        <v>36</v>
      </c>
      <c r="F47" s="15" t="s">
        <v>37</v>
      </c>
    </row>
    <row r="48" spans="1:6" ht="12.75">
      <c r="A48" s="24">
        <v>1</v>
      </c>
      <c r="B48" s="12" t="s">
        <v>167</v>
      </c>
      <c r="C48" s="25" t="s">
        <v>32</v>
      </c>
      <c r="D48" s="26" t="s">
        <v>247</v>
      </c>
      <c r="E48" s="26" t="s">
        <v>170</v>
      </c>
      <c r="F48" s="26" t="s">
        <v>173</v>
      </c>
    </row>
    <row r="49" spans="1:6" ht="12.75">
      <c r="A49" s="24">
        <v>2</v>
      </c>
      <c r="B49" s="12" t="s">
        <v>128</v>
      </c>
      <c r="C49" s="25" t="s">
        <v>32</v>
      </c>
      <c r="D49" s="26" t="s">
        <v>251</v>
      </c>
      <c r="E49" s="26" t="s">
        <v>60</v>
      </c>
      <c r="F49" s="26" t="s">
        <v>174</v>
      </c>
    </row>
    <row r="50" spans="1:6" ht="12.75">
      <c r="A50" s="24">
        <v>3</v>
      </c>
      <c r="B50" s="12" t="s">
        <v>133</v>
      </c>
      <c r="C50" s="25" t="s">
        <v>32</v>
      </c>
      <c r="D50" s="26" t="s">
        <v>251</v>
      </c>
      <c r="E50" s="26" t="s">
        <v>131</v>
      </c>
      <c r="F50" s="26" t="s">
        <v>175</v>
      </c>
    </row>
  </sheetData>
  <sheetProtection/>
  <mergeCells count="21">
    <mergeCell ref="B21:M21"/>
    <mergeCell ref="B24:M24"/>
    <mergeCell ref="B29:M29"/>
    <mergeCell ref="B35:M35"/>
    <mergeCell ref="B40:M40"/>
    <mergeCell ref="M3:M4"/>
    <mergeCell ref="N3:N4"/>
    <mergeCell ref="B5:M5"/>
    <mergeCell ref="B8:M8"/>
    <mergeCell ref="B13:M13"/>
    <mergeCell ref="B18:M18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40" sqref="G40"/>
    </sheetView>
  </sheetViews>
  <sheetFormatPr defaultColWidth="8.75390625" defaultRowHeight="12.75"/>
  <cols>
    <col min="1" max="1" width="8.75390625" style="0" customWidth="1"/>
    <col min="2" max="2" width="24.75390625" style="8" bestFit="1" customWidth="1"/>
    <col min="3" max="3" width="27.00390625" style="8" customWidth="1"/>
    <col min="4" max="4" width="10.125" style="8" bestFit="1" customWidth="1"/>
    <col min="5" max="5" width="8.25390625" style="8" bestFit="1" customWidth="1"/>
    <col min="6" max="6" width="21.75390625" style="8" bestFit="1" customWidth="1"/>
    <col min="7" max="7" width="33.375" style="8" customWidth="1"/>
    <col min="8" max="10" width="5.625" style="8" bestFit="1" customWidth="1"/>
    <col min="11" max="11" width="4.25390625" style="8" bestFit="1" customWidth="1"/>
    <col min="12" max="12" width="12.25390625" style="8" customWidth="1"/>
    <col min="13" max="13" width="8.625" style="8" bestFit="1" customWidth="1"/>
    <col min="14" max="14" width="12.75390625" style="8" bestFit="1" customWidth="1"/>
  </cols>
  <sheetData>
    <row r="1" spans="2:14" s="1" customFormat="1" ht="15" customHeight="1">
      <c r="B1" s="80" t="s">
        <v>350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2:14" s="1" customFormat="1" ht="109.5" customHeight="1" thickBot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9</v>
      </c>
      <c r="F3" s="70" t="s">
        <v>7</v>
      </c>
      <c r="G3" s="70" t="s">
        <v>235</v>
      </c>
      <c r="H3" s="70" t="s">
        <v>2</v>
      </c>
      <c r="I3" s="70"/>
      <c r="J3" s="70"/>
      <c r="K3" s="70"/>
      <c r="L3" s="70" t="s">
        <v>237</v>
      </c>
      <c r="M3" s="70" t="s">
        <v>6</v>
      </c>
      <c r="N3" s="76" t="s">
        <v>5</v>
      </c>
    </row>
    <row r="4" spans="1:14" s="2" customFormat="1" ht="21" customHeight="1" thickBot="1">
      <c r="A4" s="73"/>
      <c r="B4" s="73"/>
      <c r="C4" s="87"/>
      <c r="D4" s="89"/>
      <c r="E4" s="71"/>
      <c r="F4" s="71"/>
      <c r="G4" s="71"/>
      <c r="H4" s="3">
        <v>1</v>
      </c>
      <c r="I4" s="3">
        <v>2</v>
      </c>
      <c r="J4" s="3">
        <v>3</v>
      </c>
      <c r="K4" s="3" t="s">
        <v>8</v>
      </c>
      <c r="L4" s="71"/>
      <c r="M4" s="71"/>
      <c r="N4" s="77"/>
    </row>
    <row r="5" spans="2:13" ht="15.75">
      <c r="B5" s="78" t="s">
        <v>10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ht="12.75">
      <c r="A6" s="24">
        <v>1</v>
      </c>
      <c r="B6" s="9" t="s">
        <v>213</v>
      </c>
      <c r="C6" s="9" t="s">
        <v>214</v>
      </c>
      <c r="D6" s="9" t="s">
        <v>215</v>
      </c>
      <c r="E6" s="9" t="str">
        <f>"0,6497"</f>
        <v>0,6497</v>
      </c>
      <c r="F6" s="9" t="s">
        <v>236</v>
      </c>
      <c r="G6" s="9" t="s">
        <v>14</v>
      </c>
      <c r="H6" s="23" t="s">
        <v>216</v>
      </c>
      <c r="I6" s="21" t="s">
        <v>158</v>
      </c>
      <c r="J6" s="21" t="s">
        <v>158</v>
      </c>
      <c r="K6" s="19"/>
      <c r="L6" s="20">
        <v>162.5</v>
      </c>
      <c r="M6" s="20" t="str">
        <f>"105,5844"</f>
        <v>105,5844</v>
      </c>
      <c r="N6" s="9" t="s">
        <v>245</v>
      </c>
    </row>
  </sheetData>
  <sheetProtection/>
  <mergeCells count="13">
    <mergeCell ref="B5:M5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  <mergeCell ref="N3:N4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F27" sqref="F27"/>
    </sheetView>
  </sheetViews>
  <sheetFormatPr defaultColWidth="8.75390625" defaultRowHeight="12.75"/>
  <cols>
    <col min="1" max="1" width="9.125" style="24" customWidth="1"/>
    <col min="2" max="2" width="24.75390625" style="8" bestFit="1" customWidth="1"/>
    <col min="3" max="3" width="26.375" style="8" customWidth="1"/>
    <col min="4" max="4" width="10.125" style="8" bestFit="1" customWidth="1"/>
    <col min="5" max="5" width="8.25390625" style="8" bestFit="1" customWidth="1"/>
    <col min="6" max="6" width="19.00390625" style="8" customWidth="1"/>
    <col min="7" max="7" width="34.25390625" style="8" bestFit="1" customWidth="1"/>
    <col min="8" max="10" width="5.625" style="8" bestFit="1" customWidth="1"/>
    <col min="11" max="11" width="4.25390625" style="8" bestFit="1" customWidth="1"/>
    <col min="12" max="12" width="11.875" style="8" customWidth="1"/>
    <col min="13" max="13" width="8.625" style="8" bestFit="1" customWidth="1"/>
    <col min="14" max="14" width="15.75390625" style="8" bestFit="1" customWidth="1"/>
  </cols>
  <sheetData>
    <row r="1" spans="1:14" s="1" customFormat="1" ht="15" customHeight="1">
      <c r="A1" s="45"/>
      <c r="B1" s="80" t="s">
        <v>351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s="1" customFormat="1" ht="79.5" customHeight="1" thickBot="1">
      <c r="A2" s="45"/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9</v>
      </c>
      <c r="F3" s="70" t="s">
        <v>7</v>
      </c>
      <c r="G3" s="70" t="s">
        <v>235</v>
      </c>
      <c r="H3" s="70" t="s">
        <v>2</v>
      </c>
      <c r="I3" s="70"/>
      <c r="J3" s="70"/>
      <c r="K3" s="70"/>
      <c r="L3" s="70" t="s">
        <v>237</v>
      </c>
      <c r="M3" s="70" t="s">
        <v>6</v>
      </c>
      <c r="N3" s="76" t="s">
        <v>5</v>
      </c>
    </row>
    <row r="4" spans="1:14" s="2" customFormat="1" ht="21" customHeight="1" thickBot="1">
      <c r="A4" s="73"/>
      <c r="B4" s="73"/>
      <c r="C4" s="87"/>
      <c r="D4" s="89"/>
      <c r="E4" s="71"/>
      <c r="F4" s="71"/>
      <c r="G4" s="71"/>
      <c r="H4" s="3">
        <v>1</v>
      </c>
      <c r="I4" s="3">
        <v>2</v>
      </c>
      <c r="J4" s="3">
        <v>3</v>
      </c>
      <c r="K4" s="3" t="s">
        <v>8</v>
      </c>
      <c r="L4" s="71"/>
      <c r="M4" s="71"/>
      <c r="N4" s="77"/>
    </row>
    <row r="5" spans="2:13" ht="15.75">
      <c r="B5" s="78" t="s">
        <v>10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ht="12.75">
      <c r="A6" s="24">
        <v>1</v>
      </c>
      <c r="B6" s="9" t="s">
        <v>213</v>
      </c>
      <c r="C6" s="9" t="s">
        <v>214</v>
      </c>
      <c r="D6" s="9" t="s">
        <v>215</v>
      </c>
      <c r="E6" s="9" t="str">
        <f>"0,6497"</f>
        <v>0,6497</v>
      </c>
      <c r="F6" s="9" t="s">
        <v>236</v>
      </c>
      <c r="G6" s="9" t="s">
        <v>14</v>
      </c>
      <c r="H6" s="23" t="s">
        <v>16</v>
      </c>
      <c r="I6" s="23" t="s">
        <v>17</v>
      </c>
      <c r="J6" s="23" t="s">
        <v>20</v>
      </c>
      <c r="K6" s="19"/>
      <c r="L6" s="20" t="s">
        <v>20</v>
      </c>
      <c r="M6" s="20" t="str">
        <f>"113,7062"</f>
        <v>113,7062</v>
      </c>
      <c r="N6" s="9" t="s">
        <v>245</v>
      </c>
    </row>
    <row r="8" spans="2:13" ht="15.75">
      <c r="B8" s="79" t="s">
        <v>22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4" ht="12.75">
      <c r="A9" s="24">
        <v>1</v>
      </c>
      <c r="B9" s="9" t="s">
        <v>263</v>
      </c>
      <c r="C9" s="9" t="s">
        <v>264</v>
      </c>
      <c r="D9" s="9" t="s">
        <v>265</v>
      </c>
      <c r="E9" s="9" t="str">
        <f>"0,6169"</f>
        <v>0,6169</v>
      </c>
      <c r="F9" s="9" t="s">
        <v>236</v>
      </c>
      <c r="G9" s="9" t="s">
        <v>14</v>
      </c>
      <c r="H9" s="23" t="s">
        <v>17</v>
      </c>
      <c r="I9" s="23" t="s">
        <v>266</v>
      </c>
      <c r="J9" s="21" t="s">
        <v>21</v>
      </c>
      <c r="K9" s="19"/>
      <c r="L9" s="20">
        <v>172.5</v>
      </c>
      <c r="M9" s="20" t="str">
        <f>"106,4066"</f>
        <v>106,4066</v>
      </c>
      <c r="N9" s="9" t="s">
        <v>254</v>
      </c>
    </row>
    <row r="11" spans="2:13" ht="15.75">
      <c r="B11" s="79" t="s">
        <v>141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4" ht="12.75">
      <c r="A12" s="24">
        <v>1</v>
      </c>
      <c r="B12" s="16" t="s">
        <v>267</v>
      </c>
      <c r="C12" s="16" t="s">
        <v>268</v>
      </c>
      <c r="D12" s="16" t="s">
        <v>269</v>
      </c>
      <c r="E12" s="16" t="str">
        <f>"0,5720"</f>
        <v>0,5720</v>
      </c>
      <c r="F12" s="16" t="s">
        <v>236</v>
      </c>
      <c r="G12" s="16" t="s">
        <v>14</v>
      </c>
      <c r="H12" s="44" t="s">
        <v>149</v>
      </c>
      <c r="I12" s="44" t="s">
        <v>149</v>
      </c>
      <c r="J12" s="38" t="s">
        <v>81</v>
      </c>
      <c r="K12" s="28"/>
      <c r="L12" s="27" t="s">
        <v>81</v>
      </c>
      <c r="M12" s="27" t="str">
        <f>"114,4000"</f>
        <v>114,4000</v>
      </c>
      <c r="N12" s="16" t="s">
        <v>240</v>
      </c>
    </row>
    <row r="13" spans="1:14" ht="12.75">
      <c r="A13" s="24">
        <v>2</v>
      </c>
      <c r="B13" s="17" t="s">
        <v>270</v>
      </c>
      <c r="C13" s="17" t="s">
        <v>271</v>
      </c>
      <c r="D13" s="17" t="s">
        <v>272</v>
      </c>
      <c r="E13" s="17" t="str">
        <f>"0,5690"</f>
        <v>0,5690</v>
      </c>
      <c r="F13" s="17" t="s">
        <v>236</v>
      </c>
      <c r="G13" s="17" t="s">
        <v>14</v>
      </c>
      <c r="H13" s="39" t="s">
        <v>21</v>
      </c>
      <c r="I13" s="39" t="s">
        <v>153</v>
      </c>
      <c r="J13" s="43" t="s">
        <v>209</v>
      </c>
      <c r="K13" s="30"/>
      <c r="L13" s="29">
        <v>192.5</v>
      </c>
      <c r="M13" s="29" t="str">
        <f>"109,5325"</f>
        <v>109,5325</v>
      </c>
      <c r="N13" s="17" t="s">
        <v>278</v>
      </c>
    </row>
    <row r="14" spans="2:14" ht="12.75">
      <c r="B14" s="18" t="s">
        <v>273</v>
      </c>
      <c r="C14" s="18" t="s">
        <v>274</v>
      </c>
      <c r="D14" s="18" t="s">
        <v>275</v>
      </c>
      <c r="E14" s="18" t="str">
        <f>"0,5642"</f>
        <v>0,5642</v>
      </c>
      <c r="F14" s="18" t="s">
        <v>236</v>
      </c>
      <c r="G14" s="18" t="s">
        <v>14</v>
      </c>
      <c r="H14" s="41" t="s">
        <v>60</v>
      </c>
      <c r="I14" s="41" t="s">
        <v>276</v>
      </c>
      <c r="J14" s="31"/>
      <c r="K14" s="31"/>
      <c r="L14" s="32">
        <v>0</v>
      </c>
      <c r="M14" s="32" t="s">
        <v>238</v>
      </c>
      <c r="N14" s="18" t="s">
        <v>277</v>
      </c>
    </row>
  </sheetData>
  <sheetProtection/>
  <mergeCells count="15">
    <mergeCell ref="F3:F4"/>
    <mergeCell ref="G3:G4"/>
    <mergeCell ref="H3:K3"/>
    <mergeCell ref="L3:L4"/>
    <mergeCell ref="M3:M4"/>
    <mergeCell ref="N3:N4"/>
    <mergeCell ref="B5:M5"/>
    <mergeCell ref="B8:M8"/>
    <mergeCell ref="B11:M11"/>
    <mergeCell ref="A3:A4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G30" sqref="G30"/>
    </sheetView>
  </sheetViews>
  <sheetFormatPr defaultColWidth="9.125" defaultRowHeight="12.75"/>
  <cols>
    <col min="1" max="1" width="9.125" style="45" customWidth="1"/>
    <col min="2" max="2" width="27.00390625" style="56" bestFit="1" customWidth="1"/>
    <col min="3" max="3" width="25.875" style="5" customWidth="1"/>
    <col min="4" max="4" width="10.125" style="5" bestFit="1" customWidth="1"/>
    <col min="5" max="5" width="8.25390625" style="5" bestFit="1" customWidth="1"/>
    <col min="6" max="6" width="21.75390625" style="5" bestFit="1" customWidth="1"/>
    <col min="7" max="7" width="34.25390625" style="5" bestFit="1" customWidth="1"/>
    <col min="8" max="10" width="5.625" style="1" bestFit="1" customWidth="1"/>
    <col min="11" max="11" width="4.25390625" style="1" bestFit="1" customWidth="1"/>
    <col min="12" max="12" width="11.375" style="4" customWidth="1"/>
    <col min="13" max="13" width="8.625" style="1" bestFit="1" customWidth="1"/>
    <col min="14" max="14" width="15.75390625" style="5" bestFit="1" customWidth="1"/>
    <col min="15" max="16384" width="9.125" style="1" customWidth="1"/>
  </cols>
  <sheetData>
    <row r="1" spans="2:14" ht="15" customHeight="1">
      <c r="B1" s="80" t="s">
        <v>352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2:14" ht="82.5" customHeight="1" thickBot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2" customFormat="1" ht="12.75" customHeight="1">
      <c r="A3" s="72" t="s">
        <v>232</v>
      </c>
      <c r="B3" s="72" t="s">
        <v>0</v>
      </c>
      <c r="C3" s="86" t="s">
        <v>233</v>
      </c>
      <c r="D3" s="88" t="s">
        <v>234</v>
      </c>
      <c r="E3" s="70" t="s">
        <v>9</v>
      </c>
      <c r="F3" s="70" t="s">
        <v>7</v>
      </c>
      <c r="G3" s="70" t="s">
        <v>235</v>
      </c>
      <c r="H3" s="70" t="s">
        <v>2</v>
      </c>
      <c r="I3" s="70"/>
      <c r="J3" s="70"/>
      <c r="K3" s="70"/>
      <c r="L3" s="70" t="s">
        <v>237</v>
      </c>
      <c r="M3" s="70" t="s">
        <v>6</v>
      </c>
      <c r="N3" s="76" t="s">
        <v>5</v>
      </c>
    </row>
    <row r="4" spans="1:14" s="2" customFormat="1" ht="21" customHeight="1" thickBot="1">
      <c r="A4" s="73"/>
      <c r="B4" s="73"/>
      <c r="C4" s="87"/>
      <c r="D4" s="89"/>
      <c r="E4" s="71"/>
      <c r="F4" s="71"/>
      <c r="G4" s="71"/>
      <c r="H4" s="3">
        <v>1</v>
      </c>
      <c r="I4" s="3">
        <v>2</v>
      </c>
      <c r="J4" s="3">
        <v>3</v>
      </c>
      <c r="K4" s="3" t="s">
        <v>8</v>
      </c>
      <c r="L4" s="71"/>
      <c r="M4" s="71"/>
      <c r="N4" s="77"/>
    </row>
    <row r="5" spans="2:13" ht="15.75">
      <c r="B5" s="90" t="s">
        <v>22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ht="12.75">
      <c r="A6" s="45" t="s">
        <v>262</v>
      </c>
      <c r="B6" s="54" t="s">
        <v>191</v>
      </c>
      <c r="C6" s="52" t="s">
        <v>192</v>
      </c>
      <c r="D6" s="52" t="s">
        <v>193</v>
      </c>
      <c r="E6" s="52" t="str">
        <f>"0,6242"</f>
        <v>0,6242</v>
      </c>
      <c r="F6" s="52" t="s">
        <v>236</v>
      </c>
      <c r="G6" s="52" t="s">
        <v>14</v>
      </c>
      <c r="H6" s="38" t="s">
        <v>60</v>
      </c>
      <c r="I6" s="38" t="s">
        <v>62</v>
      </c>
      <c r="J6" s="69" t="s">
        <v>279</v>
      </c>
      <c r="K6" s="65"/>
      <c r="L6" s="64" t="s">
        <v>62</v>
      </c>
      <c r="M6" s="64" t="str">
        <f>"143,5775"</f>
        <v>143,5775</v>
      </c>
      <c r="N6" s="52" t="s">
        <v>240</v>
      </c>
    </row>
    <row r="7" spans="1:14" ht="12.75">
      <c r="A7" s="45" t="s">
        <v>294</v>
      </c>
      <c r="B7" s="55" t="s">
        <v>280</v>
      </c>
      <c r="C7" s="53" t="s">
        <v>281</v>
      </c>
      <c r="D7" s="53" t="s">
        <v>282</v>
      </c>
      <c r="E7" s="53" t="str">
        <f>"0,6209"</f>
        <v>0,6209</v>
      </c>
      <c r="F7" s="53" t="s">
        <v>236</v>
      </c>
      <c r="G7" s="53" t="s">
        <v>14</v>
      </c>
      <c r="H7" s="68" t="s">
        <v>125</v>
      </c>
      <c r="I7" s="40" t="s">
        <v>20</v>
      </c>
      <c r="J7" s="68" t="s">
        <v>21</v>
      </c>
      <c r="K7" s="66"/>
      <c r="L7" s="67" t="s">
        <v>20</v>
      </c>
      <c r="M7" s="67" t="str">
        <f>"108,6575"</f>
        <v>108,6575</v>
      </c>
      <c r="N7" s="53" t="s">
        <v>278</v>
      </c>
    </row>
    <row r="9" spans="2:13" ht="15.75">
      <c r="B9" s="91" t="s">
        <v>65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4" ht="12.75">
      <c r="A10" s="45" t="s">
        <v>262</v>
      </c>
      <c r="B10" s="54" t="s">
        <v>128</v>
      </c>
      <c r="C10" s="52" t="s">
        <v>129</v>
      </c>
      <c r="D10" s="52" t="s">
        <v>130</v>
      </c>
      <c r="E10" s="52" t="str">
        <f>"0,5925"</f>
        <v>0,5925</v>
      </c>
      <c r="F10" s="52" t="s">
        <v>236</v>
      </c>
      <c r="G10" s="52" t="s">
        <v>14</v>
      </c>
      <c r="H10" s="38" t="s">
        <v>55</v>
      </c>
      <c r="I10" s="38" t="s">
        <v>283</v>
      </c>
      <c r="J10" s="38" t="s">
        <v>284</v>
      </c>
      <c r="K10" s="65"/>
      <c r="L10" s="64" t="s">
        <v>284</v>
      </c>
      <c r="M10" s="64" t="str">
        <f>"174,8022"</f>
        <v>174,8022</v>
      </c>
      <c r="N10" s="52" t="s">
        <v>240</v>
      </c>
    </row>
    <row r="11" spans="1:14" ht="12.75">
      <c r="A11" s="45" t="s">
        <v>294</v>
      </c>
      <c r="B11" s="55" t="s">
        <v>133</v>
      </c>
      <c r="C11" s="53" t="s">
        <v>134</v>
      </c>
      <c r="D11" s="53" t="s">
        <v>135</v>
      </c>
      <c r="E11" s="53" t="str">
        <f>"0,6003"</f>
        <v>0,6003</v>
      </c>
      <c r="F11" s="53" t="s">
        <v>236</v>
      </c>
      <c r="G11" s="53" t="s">
        <v>44</v>
      </c>
      <c r="H11" s="40" t="s">
        <v>70</v>
      </c>
      <c r="I11" s="40" t="s">
        <v>71</v>
      </c>
      <c r="J11" s="68" t="s">
        <v>284</v>
      </c>
      <c r="K11" s="66"/>
      <c r="L11" s="67" t="s">
        <v>71</v>
      </c>
      <c r="M11" s="67" t="str">
        <f>"168,0840"</f>
        <v>168,0840</v>
      </c>
      <c r="N11" s="53" t="s">
        <v>240</v>
      </c>
    </row>
    <row r="13" spans="2:13" ht="15.75">
      <c r="B13" s="91" t="s">
        <v>166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4" ht="12.75">
      <c r="A14" s="45" t="s">
        <v>262</v>
      </c>
      <c r="B14" s="48" t="s">
        <v>285</v>
      </c>
      <c r="C14" s="6" t="s">
        <v>286</v>
      </c>
      <c r="D14" s="6" t="s">
        <v>287</v>
      </c>
      <c r="E14" s="6" t="str">
        <f>"0,5313"</f>
        <v>0,5313</v>
      </c>
      <c r="F14" s="6" t="s">
        <v>236</v>
      </c>
      <c r="G14" s="6" t="s">
        <v>14</v>
      </c>
      <c r="H14" s="23" t="s">
        <v>288</v>
      </c>
      <c r="I14" s="23" t="s">
        <v>289</v>
      </c>
      <c r="J14" s="51" t="s">
        <v>290</v>
      </c>
      <c r="K14" s="50"/>
      <c r="L14" s="49" t="s">
        <v>289</v>
      </c>
      <c r="M14" s="49" t="str">
        <f>"177,9955"</f>
        <v>177,9955</v>
      </c>
      <c r="N14" s="6" t="s">
        <v>240</v>
      </c>
    </row>
    <row r="16" spans="2:3" ht="18">
      <c r="B16" s="57" t="s">
        <v>30</v>
      </c>
      <c r="C16" s="57"/>
    </row>
    <row r="17" spans="2:3" ht="15.75">
      <c r="B17" s="58" t="s">
        <v>31</v>
      </c>
      <c r="C17" s="58"/>
    </row>
    <row r="18" spans="2:3" ht="13.5">
      <c r="B18" s="59"/>
      <c r="C18" s="62" t="s">
        <v>32</v>
      </c>
    </row>
    <row r="19" spans="2:6" ht="13.5">
      <c r="B19" s="60" t="s">
        <v>33</v>
      </c>
      <c r="C19" s="63" t="s">
        <v>34</v>
      </c>
      <c r="D19" s="63" t="s">
        <v>35</v>
      </c>
      <c r="E19" s="63" t="s">
        <v>36</v>
      </c>
      <c r="F19" s="7" t="s">
        <v>37</v>
      </c>
    </row>
    <row r="20" spans="1:6" ht="12.75">
      <c r="A20" s="45" t="s">
        <v>262</v>
      </c>
      <c r="B20" s="61" t="s">
        <v>285</v>
      </c>
      <c r="C20" s="1" t="s">
        <v>32</v>
      </c>
      <c r="D20" s="45" t="s">
        <v>247</v>
      </c>
      <c r="E20" s="45" t="s">
        <v>289</v>
      </c>
      <c r="F20" s="45" t="s">
        <v>291</v>
      </c>
    </row>
    <row r="21" spans="1:6" ht="12.75">
      <c r="A21" s="45" t="s">
        <v>294</v>
      </c>
      <c r="B21" s="61" t="s">
        <v>128</v>
      </c>
      <c r="C21" s="1" t="s">
        <v>32</v>
      </c>
      <c r="D21" s="45" t="s">
        <v>251</v>
      </c>
      <c r="E21" s="45" t="s">
        <v>284</v>
      </c>
      <c r="F21" s="45" t="s">
        <v>292</v>
      </c>
    </row>
    <row r="22" spans="1:6" ht="12.75">
      <c r="A22" s="45" t="s">
        <v>295</v>
      </c>
      <c r="B22" s="61" t="s">
        <v>133</v>
      </c>
      <c r="C22" s="1" t="s">
        <v>32</v>
      </c>
      <c r="D22" s="45" t="s">
        <v>227</v>
      </c>
      <c r="E22" s="45" t="s">
        <v>71</v>
      </c>
      <c r="F22" s="45" t="s">
        <v>293</v>
      </c>
    </row>
    <row r="29" ht="12.75">
      <c r="G29" s="5" t="s">
        <v>343</v>
      </c>
    </row>
  </sheetData>
  <sheetProtection/>
  <mergeCells count="15">
    <mergeCell ref="F3:F4"/>
    <mergeCell ref="G3:G4"/>
    <mergeCell ref="H3:K3"/>
    <mergeCell ref="L3:L4"/>
    <mergeCell ref="M3:M4"/>
    <mergeCell ref="N3:N4"/>
    <mergeCell ref="B5:M5"/>
    <mergeCell ref="B9:M9"/>
    <mergeCell ref="B13:M13"/>
    <mergeCell ref="A3:A4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2016-09-29T02:22:07Z</dcterms:modified>
  <cp:category/>
  <cp:version/>
  <cp:contentType/>
  <cp:contentStatus/>
</cp:coreProperties>
</file>