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7" activeTab="7"/>
  </bookViews>
  <sheets>
    <sheet name="Становая тяга без экипировки ДК" sheetId="1" r:id="rId1"/>
    <sheet name="Становая тяга без экипировки" sheetId="2" r:id="rId2"/>
    <sheet name="Народный жим ДК" sheetId="3" r:id="rId3"/>
    <sheet name="Народный жим" sheetId="4" r:id="rId4"/>
    <sheet name="Жим лежа в однослое" sheetId="5" r:id="rId5"/>
    <sheet name="Жим лежа без экипировки ДК" sheetId="6" r:id="rId6"/>
    <sheet name="Жим лежа без экипировки" sheetId="7" r:id="rId7"/>
    <sheet name="Пауэрлифтинг в бинтах ДК" sheetId="8" r:id="rId8"/>
    <sheet name="Пауэрлифтинг в бинтах" sheetId="9" r:id="rId9"/>
  </sheets>
  <definedNames/>
  <calcPr fullCalcOnLoad="1" refMode="R1C1"/>
</workbook>
</file>

<file path=xl/sharedStrings.xml><?xml version="1.0" encoding="utf-8"?>
<sst xmlns="http://schemas.openxmlformats.org/spreadsheetml/2006/main" count="549" uniqueCount="235">
  <si>
    <t>ФИО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</si>
  <si>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</si>
  <si>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</si>
  <si>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</si>
  <si>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</si>
  <si>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</si>
  <si>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</si>
  <si>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</si>
  <si>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Город</t>
  </si>
  <si>
    <t xml:space="preserve">Абсолютный зачёт </t>
  </si>
  <si>
    <t>ВЕСОВАЯ КАТЕГОРИЯ   82.5</t>
  </si>
  <si>
    <t>Соколов Никита</t>
  </si>
  <si>
    <t>78,30</t>
  </si>
  <si>
    <t xml:space="preserve">Кадеты </t>
  </si>
  <si>
    <t xml:space="preserve">Сокол/Вологодская область </t>
  </si>
  <si>
    <t>140,0</t>
  </si>
  <si>
    <t>160,0</t>
  </si>
  <si>
    <t>80,0</t>
  </si>
  <si>
    <t>85,0</t>
  </si>
  <si>
    <t>90,0</t>
  </si>
  <si>
    <t>110,0</t>
  </si>
  <si>
    <t xml:space="preserve">самостоятельно </t>
  </si>
  <si>
    <t>Смирнов Сергей</t>
  </si>
  <si>
    <t>81,60</t>
  </si>
  <si>
    <t xml:space="preserve">Лично </t>
  </si>
  <si>
    <t xml:space="preserve">Грязовец/Вологодская область </t>
  </si>
  <si>
    <t>220,0</t>
  </si>
  <si>
    <t>235,0</t>
  </si>
  <si>
    <t>240,0</t>
  </si>
  <si>
    <t>170,0</t>
  </si>
  <si>
    <t>175,0</t>
  </si>
  <si>
    <t>260,0</t>
  </si>
  <si>
    <t>267,5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</si>
  <si>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</si>
  <si>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</si>
  <si>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</si>
  <si>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</si>
  <si>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</si>
  <si>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</si>
  <si>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>359,9240</t>
  </si>
  <si>
    <t xml:space="preserve">Open </t>
  </si>
  <si>
    <t xml:space="preserve">Открытая </t>
  </si>
  <si>
    <t>694,9240</t>
  </si>
  <si>
    <t>ВЕСОВАЯ КАТЕГОРИЯ   75</t>
  </si>
  <si>
    <t>Левенков Дмитрий</t>
  </si>
  <si>
    <t>74,60</t>
  </si>
  <si>
    <t xml:space="preserve">Харовск/Вологодская область </t>
  </si>
  <si>
    <t>120,0</t>
  </si>
  <si>
    <t>125,0</t>
  </si>
  <si>
    <t>95,0</t>
  </si>
  <si>
    <t>145,0</t>
  </si>
  <si>
    <t>150,0</t>
  </si>
  <si>
    <t>155,0</t>
  </si>
  <si>
    <t xml:space="preserve">Осокин Александр </t>
  </si>
  <si>
    <t>ВЕСОВАЯ КАТЕГОРИЯ   100</t>
  </si>
  <si>
    <t>Крапивин Руслан</t>
  </si>
  <si>
    <t>98,90</t>
  </si>
  <si>
    <t>190,0</t>
  </si>
  <si>
    <t>205,0</t>
  </si>
  <si>
    <t>215,0</t>
  </si>
  <si>
    <t>147,5</t>
  </si>
  <si>
    <t>152,5</t>
  </si>
  <si>
    <t>210,0</t>
  </si>
  <si>
    <t>225,0</t>
  </si>
  <si>
    <t xml:space="preserve">75 </t>
  </si>
  <si>
    <t>Короглишвили Роман</t>
  </si>
  <si>
    <t>93,50</t>
  </si>
  <si>
    <t xml:space="preserve">Вологда/Вологодская область </t>
  </si>
  <si>
    <t>180,0</t>
  </si>
  <si>
    <t>ВЕСОВАЯ КАТЕГОРИЯ   110</t>
  </si>
  <si>
    <t>Малыгин Дмитрий</t>
  </si>
  <si>
    <t>109,50</t>
  </si>
  <si>
    <t>115,0</t>
  </si>
  <si>
    <t>ВЕСОВАЯ КАТЕГОРИЯ   60</t>
  </si>
  <si>
    <t>Длужневская Владислава</t>
  </si>
  <si>
    <t>59,70</t>
  </si>
  <si>
    <t>92,5</t>
  </si>
  <si>
    <t>Конев Александр</t>
  </si>
  <si>
    <t>59,20</t>
  </si>
  <si>
    <t>105,0</t>
  </si>
  <si>
    <t xml:space="preserve">Балашов Николай </t>
  </si>
  <si>
    <t>ВЕСОВАЯ КАТЕГОРИЯ   67.5</t>
  </si>
  <si>
    <t>Лукьянов Данил</t>
  </si>
  <si>
    <t>65,80</t>
  </si>
  <si>
    <t>87,5</t>
  </si>
  <si>
    <t>Симанов Дмитрий</t>
  </si>
  <si>
    <t>65,60</t>
  </si>
  <si>
    <t>97,5</t>
  </si>
  <si>
    <t>100,0</t>
  </si>
  <si>
    <t>Малышев Никита</t>
  </si>
  <si>
    <t>64,90</t>
  </si>
  <si>
    <t>Данилов Андрей</t>
  </si>
  <si>
    <t>65,10</t>
  </si>
  <si>
    <t>107,5</t>
  </si>
  <si>
    <t>Зорин Алексей</t>
  </si>
  <si>
    <t>65,50</t>
  </si>
  <si>
    <t>Дьяченко Иван</t>
  </si>
  <si>
    <t>Open (16.05.1986)/29</t>
  </si>
  <si>
    <t>66,00</t>
  </si>
  <si>
    <t xml:space="preserve">Череповец/Вологодская область </t>
  </si>
  <si>
    <t>Оглуздин Алексей</t>
  </si>
  <si>
    <t>73,60</t>
  </si>
  <si>
    <t>Чемеров Алексей</t>
  </si>
  <si>
    <t>Open (02.01.1987)/28</t>
  </si>
  <si>
    <t>73,30</t>
  </si>
  <si>
    <t>ВЕСОВАЯ КАТЕГОРИЯ   90</t>
  </si>
  <si>
    <t>Шарапов Александр</t>
  </si>
  <si>
    <t>Open (01.12.1987)/28</t>
  </si>
  <si>
    <t>86,10</t>
  </si>
  <si>
    <t>127,5</t>
  </si>
  <si>
    <t>132,5</t>
  </si>
  <si>
    <t>135,0</t>
  </si>
  <si>
    <t>Ожогин Олег</t>
  </si>
  <si>
    <t>88,30</t>
  </si>
  <si>
    <t>167,5</t>
  </si>
  <si>
    <t>172,5</t>
  </si>
  <si>
    <t xml:space="preserve">60 </t>
  </si>
  <si>
    <t xml:space="preserve">67.5 </t>
  </si>
  <si>
    <t>159,8080</t>
  </si>
  <si>
    <t>138,4170</t>
  </si>
  <si>
    <t>137,4925</t>
  </si>
  <si>
    <t xml:space="preserve">90 </t>
  </si>
  <si>
    <t>132,1290</t>
  </si>
  <si>
    <t>119,9310</t>
  </si>
  <si>
    <t>Еремин Юрий</t>
  </si>
  <si>
    <t>74,50</t>
  </si>
  <si>
    <t>Дядин Александр</t>
  </si>
  <si>
    <t>59,60</t>
  </si>
  <si>
    <t xml:space="preserve">Сокольский лесопромышленный техникум </t>
  </si>
  <si>
    <t>130,0</t>
  </si>
  <si>
    <t xml:space="preserve">Шахов Владимир </t>
  </si>
  <si>
    <t>Шахов Владимир</t>
  </si>
  <si>
    <t>64,10</t>
  </si>
  <si>
    <t>Полуэктов Павел</t>
  </si>
  <si>
    <t>106,30</t>
  </si>
  <si>
    <t>230,0</t>
  </si>
  <si>
    <t>ВЕСОВАЯ КАТЕГОРИЯ   44</t>
  </si>
  <si>
    <t>Лазарева Анастасия</t>
  </si>
  <si>
    <t>Open (06.09.1987)/28</t>
  </si>
  <si>
    <t>43,70</t>
  </si>
  <si>
    <t xml:space="preserve">Нагибин Денис </t>
  </si>
  <si>
    <t>ВЕСОВАЯ КАТЕГОРИЯ   52</t>
  </si>
  <si>
    <t>Нифанова Ирина</t>
  </si>
  <si>
    <t>Open (09.09.1990)/25</t>
  </si>
  <si>
    <t>50,00</t>
  </si>
  <si>
    <t>75,0</t>
  </si>
  <si>
    <t>ВЕСОВАЯ КАТЕГОРИЯ   56</t>
  </si>
  <si>
    <t>Борисова Анна</t>
  </si>
  <si>
    <t>Teen 13-15 (22.08.2000)/15</t>
  </si>
  <si>
    <t>53,90</t>
  </si>
  <si>
    <t xml:space="preserve">Шетохин Дмитрий </t>
  </si>
  <si>
    <t>Куверова Светлана</t>
  </si>
  <si>
    <t>Open (17.12.1989)/26</t>
  </si>
  <si>
    <t>122,5</t>
  </si>
  <si>
    <t>Букаранов Денис</t>
  </si>
  <si>
    <t>Teen 13-15 (08.07.2001)/14</t>
  </si>
  <si>
    <t>56,00</t>
  </si>
  <si>
    <t xml:space="preserve">Сокол </t>
  </si>
  <si>
    <t>Малинов Артем</t>
  </si>
  <si>
    <t>Teen 13-15 (03.10.2000)/15</t>
  </si>
  <si>
    <t>57,90</t>
  </si>
  <si>
    <t>250,0</t>
  </si>
  <si>
    <t>Елесин Сергей</t>
  </si>
  <si>
    <t>Open (05.04.1990)/25</t>
  </si>
  <si>
    <t>69,60</t>
  </si>
  <si>
    <t>165,0</t>
  </si>
  <si>
    <t>Голубков Сергей</t>
  </si>
  <si>
    <t>Open (14.12.1990)/25</t>
  </si>
  <si>
    <t>78,50</t>
  </si>
  <si>
    <t>Присед</t>
  </si>
  <si>
    <t>Жим</t>
  </si>
  <si>
    <t>1</t>
  </si>
  <si>
    <t>Место</t>
  </si>
  <si>
    <t>115</t>
  </si>
  <si>
    <t>145,82</t>
  </si>
  <si>
    <t>Длужневский Сергей</t>
  </si>
  <si>
    <t>Всероссийский мастерский турнир, жим лежа без экипировки ДК
, город Сокол, 31 января 2015</t>
  </si>
  <si>
    <t>Всероссийский мастерский турнир, жим лежа без экипировки, город Сокол, 31 января 2015</t>
  </si>
  <si>
    <t xml:space="preserve">Длужневского </t>
  </si>
  <si>
    <t>Teen 13-15 (10.06.2000)/14</t>
  </si>
  <si>
    <t>Open (10.06.2000)/14</t>
  </si>
  <si>
    <t>Open (11.02.1987)/27</t>
  </si>
  <si>
    <t>Teen 13-15 (08.05.1999)/15</t>
  </si>
  <si>
    <t>Teen 16-17 (17.08.1997)/17</t>
  </si>
  <si>
    <t>Teen 16-17 (10.11.1997)/17</t>
  </si>
  <si>
    <t>Open (16.05.1986)/28</t>
  </si>
  <si>
    <t>Open (06.06.1987)/27</t>
  </si>
  <si>
    <t>Open (12.12.1986)/28</t>
  </si>
  <si>
    <t>Teen 13-15 (13.09.1999)/15</t>
  </si>
  <si>
    <t>Masters 40-44 (21.11.1972)/42</t>
  </si>
  <si>
    <t>Open (17.07.1992)/22</t>
  </si>
  <si>
    <t>Masters 45-49 (12.08.1967)/47</t>
  </si>
  <si>
    <t>Всероссийский мастерский турнир, пауэрлифтинг с применением коленных бинтов, город Сокол, 31 января 2015</t>
  </si>
  <si>
    <t>Всероссийский мастерский турнир, пауэрлифтинг с применением коленных бинтов ДК, город Сокол, 31 января 2015</t>
  </si>
  <si>
    <t>Коэф</t>
  </si>
  <si>
    <t>Вес</t>
  </si>
  <si>
    <t>Возрастная группа
Год рождения/Возраст</t>
  </si>
  <si>
    <t>Teen 16-17 (15.12.1997)/17</t>
  </si>
  <si>
    <t>Open (07.07.1982)/32</t>
  </si>
  <si>
    <t>Open (29.06.1987)/27</t>
  </si>
  <si>
    <t>Teen 13-15 (23.02.1999)/15</t>
  </si>
  <si>
    <t>335.0</t>
  </si>
  <si>
    <t>670.0</t>
  </si>
  <si>
    <t>Всероссийский мастерский турнир, жим лежа в однослойной экипировке, город Сокол, 31 января 2015</t>
  </si>
  <si>
    <t>Всероссийский мастерский турнир, становая тяга без экипировки, город Сокол, 31 января 2015</t>
  </si>
  <si>
    <t>Teen 16-17 (31.08.1998)/16</t>
  </si>
  <si>
    <t>Masters 60-64 (05.03.1952)/62</t>
  </si>
  <si>
    <t>Juniors 20-23 (09.10.1993)/21</t>
  </si>
  <si>
    <t>Всероссийский мастерский турнир, становая тяга без экипировки ДК, город Сокол, 31 января 2015</t>
  </si>
  <si>
    <t>Жим лежа</t>
  </si>
  <si>
    <t>Тоннаж</t>
  </si>
  <si>
    <t>Повторения</t>
  </si>
  <si>
    <t>Лично</t>
  </si>
  <si>
    <t>самостоятельно</t>
  </si>
  <si>
    <t>Всероссийский мастерский турнир, народный жим, город Сокол, 31 января 2015</t>
  </si>
  <si>
    <t>1,0751</t>
  </si>
  <si>
    <t>1,0391</t>
  </si>
  <si>
    <t>ВЕСОВАЯ КАТЕГОРИЯ 90</t>
  </si>
  <si>
    <t>Латышев Сергей</t>
  </si>
  <si>
    <t>86,70</t>
  </si>
  <si>
    <t>Длужневского</t>
  </si>
  <si>
    <t>0.6251</t>
  </si>
  <si>
    <t>Всероссийский мастерский турнир, народный жим с ДК, город Сокол, 31 января 2015</t>
  </si>
  <si>
    <t>ВЕСОВАЯ КАТЕГОРИЯ 75</t>
  </si>
  <si>
    <t>2</t>
  </si>
  <si>
    <t>Голубов Виктор</t>
  </si>
  <si>
    <t xml:space="preserve">Плесецк/Архангельская область </t>
  </si>
  <si>
    <t>72,60</t>
  </si>
  <si>
    <t>Ирин Дмитрий</t>
  </si>
  <si>
    <t>70,90</t>
  </si>
  <si>
    <t>Open (12.12.1984)/20</t>
  </si>
  <si>
    <t>Open (31.03.1986)/28</t>
  </si>
  <si>
    <t>Open (27.11.1983)/31</t>
  </si>
  <si>
    <t>Open (23.11.1983)/31</t>
  </si>
  <si>
    <t>DQ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</si>
</sst>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14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2" xfId="0" applyNumberFormat="1" applyBorder="1" applyAlignment="1">
      <alignment horizontal="left" indent="1"/>
    </xf>
    <xf numFmtId="49" fontId="0" fillId="0" borderId="11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49" fontId="0" fillId="0" borderId="13" xfId="0" applyNumberFormat="1" applyBorder="1" applyAlignment="1">
      <alignment horizontal="left" inden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177" fontId="2" fillId="0" borderId="11" xfId="0" applyNumberFormat="1" applyFont="1" applyFill="1" applyBorder="1" applyAlignment="1">
      <alignment horizontal="left"/>
    </xf>
    <xf numFmtId="177" fontId="2" fillId="0" borderId="12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177" fontId="2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72" fontId="0" fillId="0" borderId="24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172" fontId="0" fillId="0" borderId="12" xfId="0" applyNumberFormat="1" applyBorder="1" applyAlignment="1">
      <alignment horizontal="left"/>
    </xf>
    <xf numFmtId="174" fontId="0" fillId="0" borderId="12" xfId="0" applyNumberFormat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4">
      <selection activeCell="O7" sqref="O7"/>
    </sheetView>
  </sheetViews>
  <sheetFormatPr defaultColWidth="8.75390625" defaultRowHeight="12.75"/>
  <cols>
    <col min="1" max="1" width="8.25390625" style="27" customWidth="1"/>
    <col min="2" max="2" width="18.375" style="10" customWidth="1"/>
    <col min="3" max="3" width="27.125" style="10" customWidth="1"/>
    <col min="4" max="4" width="8.125" style="10" customWidth="1"/>
    <col min="5" max="5" width="8.375" style="10" bestFit="1" customWidth="1"/>
    <col min="6" max="6" width="12.875" style="10" customWidth="1"/>
    <col min="7" max="7" width="30.375" style="10" bestFit="1" customWidth="1"/>
    <col min="8" max="11" width="5.625" style="10" bestFit="1" customWidth="1"/>
    <col min="12" max="12" width="8.25390625" style="16" customWidth="1"/>
    <col min="13" max="13" width="8.625" style="10" bestFit="1" customWidth="1"/>
    <col min="14" max="14" width="20.625" style="0" customWidth="1"/>
  </cols>
  <sheetData>
    <row r="1" spans="1:14" s="1" customFormat="1" ht="15" customHeight="1">
      <c r="A1" s="57"/>
      <c r="B1" s="90" t="s">
        <v>208</v>
      </c>
      <c r="C1" s="91"/>
      <c r="D1" s="91"/>
      <c r="E1" s="91"/>
      <c r="F1" s="91"/>
      <c r="G1" s="91"/>
      <c r="H1" s="35"/>
      <c r="I1" s="35"/>
      <c r="J1" s="35"/>
      <c r="K1" s="35"/>
      <c r="L1" s="34"/>
      <c r="M1" s="35"/>
      <c r="N1" s="36"/>
    </row>
    <row r="2" spans="1:14" s="1" customFormat="1" ht="81.75" customHeight="1" thickBot="1">
      <c r="A2" s="58"/>
      <c r="B2" s="92"/>
      <c r="C2" s="92"/>
      <c r="D2" s="92"/>
      <c r="E2" s="92"/>
      <c r="F2" s="92"/>
      <c r="G2" s="92"/>
      <c r="H2" s="38"/>
      <c r="I2" s="38"/>
      <c r="J2" s="38"/>
      <c r="K2" s="38"/>
      <c r="L2" s="37"/>
      <c r="M2" s="38"/>
      <c r="N2" s="39"/>
    </row>
    <row r="3" spans="1:14" s="2" customFormat="1" ht="12.75" customHeight="1">
      <c r="A3" s="85" t="s">
        <v>172</v>
      </c>
      <c r="B3" s="85" t="s">
        <v>0</v>
      </c>
      <c r="C3" s="93" t="s">
        <v>196</v>
      </c>
      <c r="D3" s="82" t="s">
        <v>195</v>
      </c>
      <c r="E3" s="82" t="s">
        <v>194</v>
      </c>
      <c r="F3" s="82" t="s">
        <v>5</v>
      </c>
      <c r="G3" s="82" t="s">
        <v>8</v>
      </c>
      <c r="H3" s="82" t="s">
        <v>1</v>
      </c>
      <c r="I3" s="82"/>
      <c r="J3" s="82"/>
      <c r="K3" s="82"/>
      <c r="L3" s="82" t="s">
        <v>2</v>
      </c>
      <c r="M3" s="82" t="s">
        <v>4</v>
      </c>
      <c r="N3" s="88" t="s">
        <v>3</v>
      </c>
    </row>
    <row r="4" spans="1:14" s="2" customFormat="1" ht="21" customHeight="1" thickBot="1">
      <c r="A4" s="86"/>
      <c r="B4" s="86"/>
      <c r="C4" s="83"/>
      <c r="D4" s="83"/>
      <c r="E4" s="83"/>
      <c r="F4" s="83"/>
      <c r="G4" s="83"/>
      <c r="H4" s="3">
        <v>1</v>
      </c>
      <c r="I4" s="3">
        <v>2</v>
      </c>
      <c r="J4" s="3">
        <v>3</v>
      </c>
      <c r="K4" s="3" t="s">
        <v>6</v>
      </c>
      <c r="L4" s="83"/>
      <c r="M4" s="83"/>
      <c r="N4" s="89"/>
    </row>
    <row r="5" spans="2:13" ht="15.75">
      <c r="B5" s="84" t="s">
        <v>136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2.75">
      <c r="A6" s="44">
        <v>1</v>
      </c>
      <c r="B6" s="67" t="s">
        <v>137</v>
      </c>
      <c r="C6" s="67" t="s">
        <v>138</v>
      </c>
      <c r="D6" s="67" t="s">
        <v>139</v>
      </c>
      <c r="E6" s="67" t="str">
        <f>"2,6610"</f>
        <v>2,6610</v>
      </c>
      <c r="F6" s="67" t="s">
        <v>24</v>
      </c>
      <c r="G6" s="67" t="s">
        <v>67</v>
      </c>
      <c r="H6" s="67" t="s">
        <v>18</v>
      </c>
      <c r="I6" s="67" t="s">
        <v>49</v>
      </c>
      <c r="J6" s="67" t="s">
        <v>88</v>
      </c>
      <c r="K6" s="68"/>
      <c r="L6" s="74" t="s">
        <v>88</v>
      </c>
      <c r="M6" s="67" t="str">
        <f>"266,1000"</f>
        <v>266,1000</v>
      </c>
      <c r="N6" s="70" t="s">
        <v>140</v>
      </c>
    </row>
    <row r="8" spans="2:13" ht="15.75">
      <c r="B8" s="84" t="s">
        <v>141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4" ht="12.75">
      <c r="A9" s="44">
        <v>1</v>
      </c>
      <c r="B9" s="67" t="s">
        <v>142</v>
      </c>
      <c r="C9" s="67" t="s">
        <v>143</v>
      </c>
      <c r="D9" s="67" t="s">
        <v>144</v>
      </c>
      <c r="E9" s="67" t="str">
        <f>"2,1880"</f>
        <v>2,1880</v>
      </c>
      <c r="F9" s="67" t="s">
        <v>24</v>
      </c>
      <c r="G9" s="67" t="s">
        <v>67</v>
      </c>
      <c r="H9" s="67" t="s">
        <v>145</v>
      </c>
      <c r="I9" s="68" t="s">
        <v>17</v>
      </c>
      <c r="J9" s="67" t="s">
        <v>17</v>
      </c>
      <c r="K9" s="68"/>
      <c r="L9" s="74" t="s">
        <v>17</v>
      </c>
      <c r="M9" s="67" t="str">
        <f>"175,0400"</f>
        <v>175,0400</v>
      </c>
      <c r="N9" s="70" t="s">
        <v>140</v>
      </c>
    </row>
    <row r="11" spans="2:13" ht="15.75">
      <c r="B11" s="84" t="s">
        <v>146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4" ht="12.75">
      <c r="A12" s="44">
        <v>1</v>
      </c>
      <c r="B12" s="67" t="s">
        <v>147</v>
      </c>
      <c r="C12" s="67" t="s">
        <v>148</v>
      </c>
      <c r="D12" s="67" t="s">
        <v>149</v>
      </c>
      <c r="E12" s="67" t="str">
        <f>"1,9872"</f>
        <v>1,9872</v>
      </c>
      <c r="F12" s="67" t="s">
        <v>24</v>
      </c>
      <c r="G12" s="67" t="s">
        <v>14</v>
      </c>
      <c r="H12" s="67" t="s">
        <v>19</v>
      </c>
      <c r="I12" s="67" t="s">
        <v>79</v>
      </c>
      <c r="J12" s="67" t="s">
        <v>20</v>
      </c>
      <c r="K12" s="68"/>
      <c r="L12" s="74" t="s">
        <v>20</v>
      </c>
      <c r="M12" s="67" t="str">
        <f>"218,5920"</f>
        <v>218,5920</v>
      </c>
      <c r="N12" s="70" t="s">
        <v>150</v>
      </c>
    </row>
    <row r="13" spans="2:14" ht="12.7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M13" s="71"/>
      <c r="N13" s="73"/>
    </row>
    <row r="14" spans="2:14" ht="15.75">
      <c r="B14" s="87" t="s">
        <v>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73"/>
    </row>
    <row r="15" spans="1:14" ht="12.75">
      <c r="A15" s="44">
        <v>1</v>
      </c>
      <c r="B15" s="67" t="s">
        <v>151</v>
      </c>
      <c r="C15" s="67" t="s">
        <v>152</v>
      </c>
      <c r="D15" s="67" t="s">
        <v>92</v>
      </c>
      <c r="E15" s="67" t="str">
        <f>"1,6790"</f>
        <v>1,6790</v>
      </c>
      <c r="F15" s="67" t="s">
        <v>24</v>
      </c>
      <c r="G15" s="67" t="s">
        <v>67</v>
      </c>
      <c r="H15" s="67" t="s">
        <v>79</v>
      </c>
      <c r="I15" s="67" t="s">
        <v>72</v>
      </c>
      <c r="J15" s="67" t="s">
        <v>153</v>
      </c>
      <c r="K15" s="68"/>
      <c r="L15" s="74">
        <v>122.5</v>
      </c>
      <c r="M15" s="67" t="str">
        <f>"205,6775"</f>
        <v>205,6775</v>
      </c>
      <c r="N15" s="70" t="s">
        <v>140</v>
      </c>
    </row>
    <row r="16" spans="2:14" ht="12.7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1"/>
      <c r="N16" s="73"/>
    </row>
    <row r="17" spans="2:14" ht="15.75">
      <c r="B17" s="87" t="s">
        <v>146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73"/>
    </row>
    <row r="18" spans="1:14" ht="12.75">
      <c r="A18" s="44">
        <v>1</v>
      </c>
      <c r="B18" s="67" t="s">
        <v>154</v>
      </c>
      <c r="C18" s="67" t="s">
        <v>155</v>
      </c>
      <c r="D18" s="67" t="s">
        <v>156</v>
      </c>
      <c r="E18" s="67" t="str">
        <f>"1,5930"</f>
        <v>1,5930</v>
      </c>
      <c r="F18" s="67" t="s">
        <v>157</v>
      </c>
      <c r="G18" s="67" t="s">
        <v>14</v>
      </c>
      <c r="H18" s="67" t="s">
        <v>79</v>
      </c>
      <c r="I18" s="67" t="s">
        <v>72</v>
      </c>
      <c r="J18" s="67" t="s">
        <v>48</v>
      </c>
      <c r="K18" s="68"/>
      <c r="L18" s="74" t="s">
        <v>48</v>
      </c>
      <c r="M18" s="67" t="str">
        <f>"199,1250"</f>
        <v>199,1250</v>
      </c>
      <c r="N18" s="70" t="s">
        <v>150</v>
      </c>
    </row>
    <row r="19" spans="2:14" ht="12.7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M19" s="71"/>
      <c r="N19" s="73"/>
    </row>
    <row r="20" spans="2:14" ht="15.75">
      <c r="B20" s="87" t="s">
        <v>73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73"/>
    </row>
    <row r="21" spans="1:14" ht="12.75">
      <c r="A21" s="44">
        <v>1</v>
      </c>
      <c r="B21" s="67" t="s">
        <v>158</v>
      </c>
      <c r="C21" s="67" t="s">
        <v>159</v>
      </c>
      <c r="D21" s="67" t="s">
        <v>160</v>
      </c>
      <c r="E21" s="67" t="str">
        <f>"1,5006"</f>
        <v>1,5006</v>
      </c>
      <c r="F21" s="67" t="s">
        <v>157</v>
      </c>
      <c r="G21" s="67" t="s">
        <v>14</v>
      </c>
      <c r="H21" s="67" t="s">
        <v>72</v>
      </c>
      <c r="I21" s="67" t="s">
        <v>109</v>
      </c>
      <c r="J21" s="68" t="s">
        <v>15</v>
      </c>
      <c r="K21" s="68"/>
      <c r="L21" s="74">
        <v>127.5</v>
      </c>
      <c r="M21" s="67" t="str">
        <f>"191,3265"</f>
        <v>191,3265</v>
      </c>
      <c r="N21" s="70" t="s">
        <v>150</v>
      </c>
    </row>
    <row r="22" spans="2:14" ht="12.7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71"/>
      <c r="N22" s="73"/>
    </row>
    <row r="23" spans="2:14" ht="15.75">
      <c r="B23" s="87" t="s">
        <v>81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73"/>
    </row>
    <row r="24" spans="1:14" ht="12.75">
      <c r="A24" s="44">
        <v>1</v>
      </c>
      <c r="B24" s="67" t="s">
        <v>96</v>
      </c>
      <c r="C24" s="67" t="s">
        <v>97</v>
      </c>
      <c r="D24" s="67" t="s">
        <v>98</v>
      </c>
      <c r="E24" s="67" t="str">
        <f>"1,2680"</f>
        <v>1,2680</v>
      </c>
      <c r="F24" s="67" t="s">
        <v>24</v>
      </c>
      <c r="G24" s="67" t="s">
        <v>99</v>
      </c>
      <c r="H24" s="67" t="s">
        <v>135</v>
      </c>
      <c r="I24" s="67" t="s">
        <v>28</v>
      </c>
      <c r="J24" s="67" t="s">
        <v>161</v>
      </c>
      <c r="K24" s="68" t="s">
        <v>31</v>
      </c>
      <c r="L24" s="74" t="s">
        <v>161</v>
      </c>
      <c r="M24" s="67" t="str">
        <f>"317,0000"</f>
        <v>317,0000</v>
      </c>
      <c r="N24" s="70" t="s">
        <v>175</v>
      </c>
    </row>
    <row r="25" spans="2:14" ht="12.7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71"/>
      <c r="N25" s="73"/>
    </row>
    <row r="26" spans="2:14" ht="15.75">
      <c r="B26" s="87" t="s">
        <v>43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73"/>
    </row>
    <row r="27" spans="1:14" ht="12.75">
      <c r="A27" s="44">
        <v>1</v>
      </c>
      <c r="B27" s="67" t="s">
        <v>162</v>
      </c>
      <c r="C27" s="67" t="s">
        <v>163</v>
      </c>
      <c r="D27" s="67" t="s">
        <v>164</v>
      </c>
      <c r="E27" s="67" t="str">
        <f>"1,2004"</f>
        <v>1,2004</v>
      </c>
      <c r="F27" s="67" t="s">
        <v>24</v>
      </c>
      <c r="G27" s="67" t="s">
        <v>67</v>
      </c>
      <c r="H27" s="67" t="s">
        <v>15</v>
      </c>
      <c r="I27" s="67" t="s">
        <v>51</v>
      </c>
      <c r="J27" s="67" t="s">
        <v>165</v>
      </c>
      <c r="K27" s="68"/>
      <c r="L27" s="74" t="s">
        <v>165</v>
      </c>
      <c r="M27" s="67" t="str">
        <f>"198,0660"</f>
        <v>198,0660</v>
      </c>
      <c r="N27" s="70" t="s">
        <v>140</v>
      </c>
    </row>
    <row r="28" spans="2:14" ht="12.7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1"/>
      <c r="N28" s="73"/>
    </row>
    <row r="29" spans="2:14" ht="15.75">
      <c r="B29" s="87" t="s">
        <v>10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73"/>
    </row>
    <row r="30" spans="1:14" ht="12.75">
      <c r="A30" s="44">
        <v>1</v>
      </c>
      <c r="B30" s="67" t="s">
        <v>166</v>
      </c>
      <c r="C30" s="67" t="s">
        <v>167</v>
      </c>
      <c r="D30" s="67" t="s">
        <v>168</v>
      </c>
      <c r="E30" s="67" t="str">
        <f>"1,0720"</f>
        <v>1,0720</v>
      </c>
      <c r="F30" s="67" t="s">
        <v>24</v>
      </c>
      <c r="G30" s="67" t="s">
        <v>67</v>
      </c>
      <c r="H30" s="67" t="s">
        <v>62</v>
      </c>
      <c r="I30" s="67" t="s">
        <v>26</v>
      </c>
      <c r="J30" s="67" t="s">
        <v>135</v>
      </c>
      <c r="K30" s="68"/>
      <c r="L30" s="74" t="s">
        <v>135</v>
      </c>
      <c r="M30" s="67" t="str">
        <f>"246,5600"</f>
        <v>246,5600</v>
      </c>
      <c r="N30" s="70" t="s">
        <v>65</v>
      </c>
    </row>
  </sheetData>
  <sheetProtection/>
  <mergeCells count="21">
    <mergeCell ref="B20:M20"/>
    <mergeCell ref="B23:M23"/>
    <mergeCell ref="B26:M26"/>
    <mergeCell ref="B29:M29"/>
    <mergeCell ref="H3:K3"/>
    <mergeCell ref="L3:L4"/>
    <mergeCell ref="M3:M4"/>
    <mergeCell ref="B5:M5"/>
    <mergeCell ref="B1:G2"/>
    <mergeCell ref="B3:B4"/>
    <mergeCell ref="C3:C4"/>
    <mergeCell ref="D3:D4"/>
    <mergeCell ref="E3:E4"/>
    <mergeCell ref="B11:M11"/>
    <mergeCell ref="G3:G4"/>
    <mergeCell ref="F3:F4"/>
    <mergeCell ref="B8:M8"/>
    <mergeCell ref="A3:A4"/>
    <mergeCell ref="B14:M14"/>
    <mergeCell ref="B17:M17"/>
    <mergeCell ref="N3:N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B1">
      <selection activeCell="C12" sqref="C12"/>
    </sheetView>
  </sheetViews>
  <sheetFormatPr defaultColWidth="8.75390625" defaultRowHeight="12.75"/>
  <cols>
    <col min="1" max="1" width="9.125" style="27" customWidth="1"/>
    <col min="2" max="2" width="17.00390625" style="10" customWidth="1"/>
    <col min="3" max="3" width="26.875" style="10" bestFit="1" customWidth="1"/>
    <col min="4" max="4" width="7.25390625" style="10" customWidth="1"/>
    <col min="5" max="5" width="8.375" style="10" bestFit="1" customWidth="1"/>
    <col min="6" max="6" width="39.00390625" style="10" bestFit="1" customWidth="1"/>
    <col min="7" max="7" width="28.125" style="10" bestFit="1" customWidth="1"/>
    <col min="8" max="11" width="5.75390625" style="10" customWidth="1"/>
    <col min="12" max="12" width="7.125" style="16" customWidth="1"/>
    <col min="13" max="13" width="8.625" style="10" bestFit="1" customWidth="1"/>
    <col min="14" max="14" width="20.125" style="0" customWidth="1"/>
  </cols>
  <sheetData>
    <row r="1" spans="1:14" s="1" customFormat="1" ht="15" customHeight="1">
      <c r="A1" s="57"/>
      <c r="B1" s="90" t="s">
        <v>204</v>
      </c>
      <c r="C1" s="91"/>
      <c r="D1" s="91"/>
      <c r="E1" s="91"/>
      <c r="F1" s="91"/>
      <c r="G1" s="91"/>
      <c r="H1" s="35"/>
      <c r="I1" s="35"/>
      <c r="J1" s="35"/>
      <c r="K1" s="35"/>
      <c r="L1" s="34"/>
      <c r="M1" s="35"/>
      <c r="N1" s="36"/>
    </row>
    <row r="2" spans="1:14" s="1" customFormat="1" ht="81.75" customHeight="1" thickBot="1">
      <c r="A2" s="58"/>
      <c r="B2" s="92"/>
      <c r="C2" s="92"/>
      <c r="D2" s="92"/>
      <c r="E2" s="92"/>
      <c r="F2" s="92"/>
      <c r="G2" s="92"/>
      <c r="H2" s="38"/>
      <c r="I2" s="38"/>
      <c r="J2" s="38"/>
      <c r="K2" s="38"/>
      <c r="L2" s="37"/>
      <c r="M2" s="38"/>
      <c r="N2" s="39"/>
    </row>
    <row r="3" spans="1:14" s="2" customFormat="1" ht="12.75" customHeight="1">
      <c r="A3" s="85" t="s">
        <v>172</v>
      </c>
      <c r="B3" s="85" t="s">
        <v>0</v>
      </c>
      <c r="C3" s="93" t="s">
        <v>196</v>
      </c>
      <c r="D3" s="82" t="s">
        <v>195</v>
      </c>
      <c r="E3" s="82" t="s">
        <v>7</v>
      </c>
      <c r="F3" s="82" t="s">
        <v>5</v>
      </c>
      <c r="G3" s="82" t="s">
        <v>8</v>
      </c>
      <c r="H3" s="82" t="s">
        <v>1</v>
      </c>
      <c r="I3" s="82"/>
      <c r="J3" s="82"/>
      <c r="K3" s="82"/>
      <c r="L3" s="82" t="s">
        <v>2</v>
      </c>
      <c r="M3" s="82" t="s">
        <v>4</v>
      </c>
      <c r="N3" s="88" t="s">
        <v>3</v>
      </c>
    </row>
    <row r="4" spans="1:14" s="2" customFormat="1" ht="21" customHeight="1" thickBot="1">
      <c r="A4" s="86"/>
      <c r="B4" s="86"/>
      <c r="C4" s="83"/>
      <c r="D4" s="83"/>
      <c r="E4" s="83"/>
      <c r="F4" s="83"/>
      <c r="G4" s="83"/>
      <c r="H4" s="3">
        <v>1</v>
      </c>
      <c r="I4" s="3">
        <v>2</v>
      </c>
      <c r="J4" s="3">
        <v>3</v>
      </c>
      <c r="K4" s="3" t="s">
        <v>6</v>
      </c>
      <c r="L4" s="83"/>
      <c r="M4" s="83"/>
      <c r="N4" s="89"/>
    </row>
    <row r="5" spans="2:13" ht="15.75">
      <c r="B5" s="84" t="s">
        <v>73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2.75">
      <c r="A6" s="44">
        <v>1</v>
      </c>
      <c r="B6" s="67" t="s">
        <v>126</v>
      </c>
      <c r="C6" s="67" t="s">
        <v>205</v>
      </c>
      <c r="D6" s="67" t="s">
        <v>127</v>
      </c>
      <c r="E6" s="67" t="str">
        <f>"1,4380"</f>
        <v>1,4380</v>
      </c>
      <c r="F6" s="67" t="s">
        <v>128</v>
      </c>
      <c r="G6" s="67" t="s">
        <v>14</v>
      </c>
      <c r="H6" s="67" t="s">
        <v>47</v>
      </c>
      <c r="I6" s="68" t="s">
        <v>129</v>
      </c>
      <c r="J6" s="68"/>
      <c r="K6" s="68"/>
      <c r="L6" s="74" t="s">
        <v>47</v>
      </c>
      <c r="M6" s="67" t="str">
        <f>"172,5600"</f>
        <v>172,5600</v>
      </c>
      <c r="N6" s="70" t="s">
        <v>130</v>
      </c>
    </row>
    <row r="7" spans="2:14" ht="12.75"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71"/>
      <c r="N7" s="73"/>
    </row>
    <row r="8" spans="2:14" ht="15.75">
      <c r="B8" s="87" t="s">
        <v>81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73"/>
    </row>
    <row r="9" spans="1:14" ht="12.75">
      <c r="A9" s="44">
        <v>1</v>
      </c>
      <c r="B9" s="67" t="s">
        <v>131</v>
      </c>
      <c r="C9" s="67" t="s">
        <v>206</v>
      </c>
      <c r="D9" s="67" t="s">
        <v>132</v>
      </c>
      <c r="E9" s="67" t="str">
        <f>"1,8850"</f>
        <v>1,8850</v>
      </c>
      <c r="F9" s="67" t="s">
        <v>128</v>
      </c>
      <c r="G9" s="67" t="s">
        <v>14</v>
      </c>
      <c r="H9" s="67" t="s">
        <v>47</v>
      </c>
      <c r="I9" s="67" t="s">
        <v>129</v>
      </c>
      <c r="J9" s="68"/>
      <c r="K9" s="68"/>
      <c r="L9" s="74" t="s">
        <v>129</v>
      </c>
      <c r="M9" s="67" t="str">
        <f>"245,0448"</f>
        <v>245,0448</v>
      </c>
      <c r="N9" s="70" t="s">
        <v>21</v>
      </c>
    </row>
    <row r="10" spans="2:14" ht="12.75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71"/>
      <c r="N10" s="73"/>
    </row>
    <row r="11" spans="2:14" ht="15.75">
      <c r="B11" s="87" t="s">
        <v>69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73"/>
    </row>
    <row r="12" spans="1:14" ht="12.75">
      <c r="A12" s="44">
        <v>1</v>
      </c>
      <c r="B12" s="67" t="s">
        <v>133</v>
      </c>
      <c r="C12" s="67" t="s">
        <v>207</v>
      </c>
      <c r="D12" s="67" t="s">
        <v>134</v>
      </c>
      <c r="E12" s="67" t="str">
        <f>"0,8940"</f>
        <v>0,8940</v>
      </c>
      <c r="F12" s="67" t="s">
        <v>178</v>
      </c>
      <c r="G12" s="67" t="s">
        <v>67</v>
      </c>
      <c r="H12" s="67" t="s">
        <v>59</v>
      </c>
      <c r="I12" s="68" t="s">
        <v>135</v>
      </c>
      <c r="J12" s="68" t="s">
        <v>135</v>
      </c>
      <c r="K12" s="68"/>
      <c r="L12" s="74" t="s">
        <v>59</v>
      </c>
      <c r="M12" s="67" t="str">
        <f>"192,2100"</f>
        <v>192,2100</v>
      </c>
      <c r="N12" s="70" t="s">
        <v>65</v>
      </c>
    </row>
  </sheetData>
  <sheetProtection/>
  <mergeCells count="15">
    <mergeCell ref="N3:N4"/>
    <mergeCell ref="B5:M5"/>
    <mergeCell ref="B8:M8"/>
    <mergeCell ref="B11:M11"/>
    <mergeCell ref="H3:K3"/>
    <mergeCell ref="L3:L4"/>
    <mergeCell ref="M3:M4"/>
    <mergeCell ref="A3:A4"/>
    <mergeCell ref="B1:G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C1">
      <selection activeCell="H19" sqref="H19"/>
    </sheetView>
  </sheetViews>
  <sheetFormatPr defaultColWidth="8.75390625" defaultRowHeight="12.75"/>
  <cols>
    <col min="1" max="1" width="9.25390625" style="0" customWidth="1"/>
    <col min="2" max="2" width="19.125" style="0" customWidth="1"/>
    <col min="3" max="3" width="27.75390625" style="0" customWidth="1"/>
    <col min="4" max="5" width="8.75390625" style="0" customWidth="1"/>
    <col min="6" max="6" width="14.625" style="0" customWidth="1"/>
    <col min="7" max="7" width="30.00390625" style="0" customWidth="1"/>
    <col min="8" max="10" width="8.75390625" style="0" customWidth="1"/>
    <col min="11" max="11" width="9.25390625" style="0" customWidth="1"/>
    <col min="12" max="12" width="11.25390625" style="0" customWidth="1"/>
    <col min="13" max="13" width="11.875" style="0" customWidth="1"/>
    <col min="14" max="14" width="20.625" style="0" customWidth="1"/>
  </cols>
  <sheetData>
    <row r="1" spans="1:14" ht="12.75">
      <c r="A1" s="57"/>
      <c r="B1" s="90" t="s">
        <v>222</v>
      </c>
      <c r="C1" s="91"/>
      <c r="D1" s="91"/>
      <c r="E1" s="91"/>
      <c r="F1" s="91"/>
      <c r="G1" s="91"/>
      <c r="H1" s="91"/>
      <c r="I1" s="91"/>
      <c r="J1" s="91"/>
      <c r="K1" s="35"/>
      <c r="L1" s="34"/>
      <c r="M1" s="35"/>
      <c r="N1" s="36"/>
    </row>
    <row r="2" spans="1:14" ht="64.5" customHeight="1" thickBot="1">
      <c r="A2" s="58"/>
      <c r="B2" s="92"/>
      <c r="C2" s="92"/>
      <c r="D2" s="92"/>
      <c r="E2" s="92"/>
      <c r="F2" s="92"/>
      <c r="G2" s="92"/>
      <c r="H2" s="92"/>
      <c r="I2" s="92"/>
      <c r="J2" s="92"/>
      <c r="K2" s="38"/>
      <c r="L2" s="37"/>
      <c r="M2" s="38"/>
      <c r="N2" s="39"/>
    </row>
    <row r="3" spans="1:14" ht="13.5">
      <c r="A3" s="85" t="s">
        <v>172</v>
      </c>
      <c r="B3" s="85" t="s">
        <v>0</v>
      </c>
      <c r="C3" s="93" t="s">
        <v>196</v>
      </c>
      <c r="D3" s="82" t="s">
        <v>195</v>
      </c>
      <c r="E3" s="82" t="s">
        <v>194</v>
      </c>
      <c r="F3" s="82" t="s">
        <v>5</v>
      </c>
      <c r="G3" s="82" t="s">
        <v>8</v>
      </c>
      <c r="H3" s="94" t="s">
        <v>209</v>
      </c>
      <c r="I3" s="95"/>
      <c r="J3" s="95"/>
      <c r="K3" s="96"/>
      <c r="L3" s="82" t="s">
        <v>210</v>
      </c>
      <c r="M3" s="82" t="s">
        <v>194</v>
      </c>
      <c r="N3" s="88" t="s">
        <v>3</v>
      </c>
    </row>
    <row r="4" spans="1:14" ht="18" customHeight="1" thickBot="1">
      <c r="A4" s="86"/>
      <c r="B4" s="86"/>
      <c r="C4" s="83"/>
      <c r="D4" s="83"/>
      <c r="E4" s="83"/>
      <c r="F4" s="83"/>
      <c r="G4" s="83"/>
      <c r="H4" s="97" t="s">
        <v>195</v>
      </c>
      <c r="I4" s="98"/>
      <c r="J4" s="97" t="s">
        <v>211</v>
      </c>
      <c r="K4" s="98"/>
      <c r="L4" s="83"/>
      <c r="M4" s="83"/>
      <c r="N4" s="89"/>
    </row>
    <row r="5" spans="1:21" ht="15.75">
      <c r="A5" s="26"/>
      <c r="B5" s="84" t="s">
        <v>223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4" ht="12.75">
      <c r="A6" s="62" t="s">
        <v>171</v>
      </c>
      <c r="B6" s="76" t="s">
        <v>225</v>
      </c>
      <c r="C6" s="76" t="s">
        <v>231</v>
      </c>
      <c r="D6" s="76" t="s">
        <v>227</v>
      </c>
      <c r="E6" s="70">
        <v>0.7056</v>
      </c>
      <c r="F6" s="76" t="s">
        <v>212</v>
      </c>
      <c r="G6" s="67" t="s">
        <v>226</v>
      </c>
      <c r="H6" s="77">
        <v>75</v>
      </c>
      <c r="I6" s="78"/>
      <c r="J6" s="79">
        <v>31</v>
      </c>
      <c r="K6" s="78"/>
      <c r="L6" s="80">
        <v>2325</v>
      </c>
      <c r="M6" s="81">
        <v>1640.636</v>
      </c>
      <c r="N6" s="78" t="s">
        <v>213</v>
      </c>
    </row>
    <row r="7" spans="1:14" ht="12.75">
      <c r="A7" s="62" t="s">
        <v>224</v>
      </c>
      <c r="B7" s="76" t="s">
        <v>228</v>
      </c>
      <c r="C7" s="76" t="s">
        <v>230</v>
      </c>
      <c r="D7" s="76" t="s">
        <v>229</v>
      </c>
      <c r="E7" s="70">
        <v>0.7188</v>
      </c>
      <c r="F7" s="76" t="s">
        <v>212</v>
      </c>
      <c r="G7" s="67" t="s">
        <v>67</v>
      </c>
      <c r="H7" s="77">
        <v>72.5</v>
      </c>
      <c r="I7" s="78"/>
      <c r="J7" s="79">
        <v>31</v>
      </c>
      <c r="K7" s="78"/>
      <c r="L7" s="80">
        <v>2247.5</v>
      </c>
      <c r="M7" s="81">
        <v>1615.615</v>
      </c>
      <c r="N7" s="78" t="s">
        <v>213</v>
      </c>
    </row>
  </sheetData>
  <sheetProtection/>
  <mergeCells count="15">
    <mergeCell ref="L3:L4"/>
    <mergeCell ref="M3:M4"/>
    <mergeCell ref="N3:N4"/>
    <mergeCell ref="H4:I4"/>
    <mergeCell ref="J4:K4"/>
    <mergeCell ref="B5:U5"/>
    <mergeCell ref="B1:J2"/>
    <mergeCell ref="A3:A4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F1">
      <selection activeCell="G10" sqref="G10"/>
    </sheetView>
  </sheetViews>
  <sheetFormatPr defaultColWidth="8.75390625" defaultRowHeight="12.75"/>
  <cols>
    <col min="1" max="1" width="8.875" style="0" customWidth="1"/>
    <col min="2" max="2" width="21.75390625" style="0" customWidth="1"/>
    <col min="3" max="3" width="31.00390625" style="0" customWidth="1"/>
    <col min="4" max="5" width="8.75390625" style="0" customWidth="1"/>
    <col min="6" max="6" width="14.75390625" style="0" customWidth="1"/>
    <col min="7" max="7" width="28.875" style="0" customWidth="1"/>
    <col min="8" max="10" width="8.75390625" style="0" customWidth="1"/>
    <col min="11" max="11" width="7.25390625" style="0" customWidth="1"/>
    <col min="12" max="12" width="11.625" style="0" customWidth="1"/>
    <col min="13" max="13" width="12.875" style="0" customWidth="1"/>
    <col min="14" max="14" width="23.25390625" style="0" customWidth="1"/>
  </cols>
  <sheetData>
    <row r="1" spans="1:14" ht="12.75" customHeight="1">
      <c r="A1" s="57"/>
      <c r="B1" s="90" t="s">
        <v>214</v>
      </c>
      <c r="C1" s="91"/>
      <c r="D1" s="91"/>
      <c r="E1" s="91"/>
      <c r="F1" s="91"/>
      <c r="G1" s="91"/>
      <c r="H1" s="91"/>
      <c r="I1" s="91"/>
      <c r="J1" s="91"/>
      <c r="K1" s="35"/>
      <c r="L1" s="34"/>
      <c r="M1" s="35"/>
      <c r="N1" s="36"/>
    </row>
    <row r="2" spans="1:14" ht="58.5" customHeight="1" thickBot="1">
      <c r="A2" s="58"/>
      <c r="B2" s="92"/>
      <c r="C2" s="92"/>
      <c r="D2" s="92"/>
      <c r="E2" s="92"/>
      <c r="F2" s="92"/>
      <c r="G2" s="92"/>
      <c r="H2" s="92"/>
      <c r="I2" s="92"/>
      <c r="J2" s="92"/>
      <c r="K2" s="38"/>
      <c r="L2" s="37"/>
      <c r="M2" s="38"/>
      <c r="N2" s="39"/>
    </row>
    <row r="3" spans="1:14" ht="13.5">
      <c r="A3" s="85" t="s">
        <v>172</v>
      </c>
      <c r="B3" s="85" t="s">
        <v>0</v>
      </c>
      <c r="C3" s="93" t="s">
        <v>196</v>
      </c>
      <c r="D3" s="82" t="s">
        <v>195</v>
      </c>
      <c r="E3" s="82" t="s">
        <v>194</v>
      </c>
      <c r="F3" s="82" t="s">
        <v>5</v>
      </c>
      <c r="G3" s="82" t="s">
        <v>8</v>
      </c>
      <c r="H3" s="94" t="s">
        <v>209</v>
      </c>
      <c r="I3" s="95"/>
      <c r="J3" s="95"/>
      <c r="K3" s="96"/>
      <c r="L3" s="82" t="s">
        <v>210</v>
      </c>
      <c r="M3" s="82" t="s">
        <v>194</v>
      </c>
      <c r="N3" s="88" t="s">
        <v>3</v>
      </c>
    </row>
    <row r="4" spans="1:14" ht="18.75" customHeight="1" thickBot="1">
      <c r="A4" s="86"/>
      <c r="B4" s="86"/>
      <c r="C4" s="83"/>
      <c r="D4" s="83"/>
      <c r="E4" s="83"/>
      <c r="F4" s="83"/>
      <c r="G4" s="83"/>
      <c r="H4" s="97" t="s">
        <v>195</v>
      </c>
      <c r="I4" s="98"/>
      <c r="J4" s="97" t="s">
        <v>211</v>
      </c>
      <c r="K4" s="98"/>
      <c r="L4" s="83"/>
      <c r="M4" s="83"/>
      <c r="N4" s="89"/>
    </row>
    <row r="5" spans="1:21" ht="15.75">
      <c r="A5" s="26"/>
      <c r="B5" s="84" t="s">
        <v>217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4" ht="12.75">
      <c r="A6" s="62" t="s">
        <v>171</v>
      </c>
      <c r="B6" s="76" t="s">
        <v>218</v>
      </c>
      <c r="C6" s="76" t="s">
        <v>232</v>
      </c>
      <c r="D6" s="76" t="s">
        <v>219</v>
      </c>
      <c r="E6" s="70" t="s">
        <v>221</v>
      </c>
      <c r="F6" s="76" t="s">
        <v>220</v>
      </c>
      <c r="G6" s="67" t="s">
        <v>67</v>
      </c>
      <c r="H6" s="77">
        <v>87.5</v>
      </c>
      <c r="I6" s="78"/>
      <c r="J6" s="79">
        <v>37</v>
      </c>
      <c r="K6" s="78"/>
      <c r="L6" s="80">
        <v>3237.5</v>
      </c>
      <c r="M6" s="81">
        <v>2023.761</v>
      </c>
      <c r="N6" s="78" t="s">
        <v>175</v>
      </c>
    </row>
    <row r="7" ht="12.75">
      <c r="A7" s="26"/>
    </row>
    <row r="8" ht="12.75">
      <c r="A8" s="26"/>
    </row>
    <row r="9" ht="12.75">
      <c r="A9" s="26"/>
    </row>
    <row r="10" ht="12.75">
      <c r="A10" s="26"/>
    </row>
  </sheetData>
  <sheetProtection/>
  <mergeCells count="15">
    <mergeCell ref="A3:A4"/>
    <mergeCell ref="B3:B4"/>
    <mergeCell ref="C3:C4"/>
    <mergeCell ref="D3:D4"/>
    <mergeCell ref="E3:E4"/>
    <mergeCell ref="F3:F4"/>
    <mergeCell ref="B1:J2"/>
    <mergeCell ref="N3:N4"/>
    <mergeCell ref="H4:I4"/>
    <mergeCell ref="J4:K4"/>
    <mergeCell ref="B5:U5"/>
    <mergeCell ref="G3:G4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C6" sqref="C6"/>
    </sheetView>
  </sheetViews>
  <sheetFormatPr defaultColWidth="8.75390625" defaultRowHeight="12.75"/>
  <cols>
    <col min="1" max="1" width="9.125" style="27" customWidth="1"/>
    <col min="2" max="2" width="16.625" style="10" customWidth="1"/>
    <col min="3" max="3" width="26.875" style="10" customWidth="1"/>
    <col min="4" max="5" width="8.00390625" style="10" customWidth="1"/>
    <col min="6" max="6" width="11.125" style="10" customWidth="1"/>
    <col min="7" max="7" width="28.125" style="10" bestFit="1" customWidth="1"/>
    <col min="8" max="11" width="5.75390625" style="10" customWidth="1"/>
    <col min="12" max="12" width="8.25390625" style="16" customWidth="1"/>
    <col min="13" max="13" width="8.625" style="10" bestFit="1" customWidth="1"/>
    <col min="14" max="14" width="16.25390625" style="0" customWidth="1"/>
  </cols>
  <sheetData>
    <row r="1" spans="1:14" s="1" customFormat="1" ht="15" customHeight="1">
      <c r="A1" s="57"/>
      <c r="B1" s="90" t="s">
        <v>203</v>
      </c>
      <c r="C1" s="91"/>
      <c r="D1" s="91"/>
      <c r="E1" s="91"/>
      <c r="F1" s="91"/>
      <c r="G1" s="91"/>
      <c r="H1" s="91"/>
      <c r="I1" s="91"/>
      <c r="J1" s="91"/>
      <c r="K1" s="35"/>
      <c r="L1" s="34"/>
      <c r="M1" s="35"/>
      <c r="N1" s="36"/>
    </row>
    <row r="2" spans="1:14" s="1" customFormat="1" ht="81.75" customHeight="1" thickBot="1">
      <c r="A2" s="58"/>
      <c r="B2" s="92"/>
      <c r="C2" s="92"/>
      <c r="D2" s="92"/>
      <c r="E2" s="92"/>
      <c r="F2" s="92"/>
      <c r="G2" s="92"/>
      <c r="H2" s="92"/>
      <c r="I2" s="92"/>
      <c r="J2" s="92"/>
      <c r="K2" s="38"/>
      <c r="L2" s="37"/>
      <c r="M2" s="38"/>
      <c r="N2" s="39"/>
    </row>
    <row r="3" spans="1:14" s="2" customFormat="1" ht="12.75" customHeight="1">
      <c r="A3" s="85" t="s">
        <v>172</v>
      </c>
      <c r="B3" s="85" t="s">
        <v>0</v>
      </c>
      <c r="C3" s="93" t="s">
        <v>196</v>
      </c>
      <c r="D3" s="82" t="s">
        <v>195</v>
      </c>
      <c r="E3" s="82" t="s">
        <v>194</v>
      </c>
      <c r="F3" s="82" t="s">
        <v>5</v>
      </c>
      <c r="G3" s="82" t="s">
        <v>8</v>
      </c>
      <c r="H3" s="82" t="s">
        <v>170</v>
      </c>
      <c r="I3" s="82"/>
      <c r="J3" s="82"/>
      <c r="K3" s="82"/>
      <c r="L3" s="82" t="s">
        <v>2</v>
      </c>
      <c r="M3" s="82" t="s">
        <v>4</v>
      </c>
      <c r="N3" s="88" t="s">
        <v>3</v>
      </c>
    </row>
    <row r="4" spans="1:14" s="2" customFormat="1" ht="21" customHeight="1" thickBot="1">
      <c r="A4" s="86"/>
      <c r="B4" s="86"/>
      <c r="C4" s="83"/>
      <c r="D4" s="83"/>
      <c r="E4" s="83"/>
      <c r="F4" s="83"/>
      <c r="G4" s="83"/>
      <c r="H4" s="3">
        <v>1</v>
      </c>
      <c r="I4" s="3">
        <v>2</v>
      </c>
      <c r="J4" s="3">
        <v>3</v>
      </c>
      <c r="K4" s="3" t="s">
        <v>6</v>
      </c>
      <c r="L4" s="83"/>
      <c r="M4" s="83"/>
      <c r="N4" s="89"/>
    </row>
    <row r="5" spans="2:13" ht="15.75">
      <c r="B5" s="84" t="s">
        <v>43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2.75">
      <c r="A6" s="44">
        <v>1</v>
      </c>
      <c r="B6" s="67" t="s">
        <v>124</v>
      </c>
      <c r="C6" s="67" t="s">
        <v>233</v>
      </c>
      <c r="D6" s="67" t="s">
        <v>125</v>
      </c>
      <c r="E6" s="67" t="str">
        <f>"1,1240"</f>
        <v>1,1240</v>
      </c>
      <c r="F6" s="67" t="s">
        <v>24</v>
      </c>
      <c r="G6" s="67" t="s">
        <v>67</v>
      </c>
      <c r="H6" s="67" t="s">
        <v>29</v>
      </c>
      <c r="I6" s="68" t="s">
        <v>68</v>
      </c>
      <c r="J6" s="68" t="s">
        <v>68</v>
      </c>
      <c r="K6" s="68"/>
      <c r="L6" s="74" t="s">
        <v>29</v>
      </c>
      <c r="M6" s="67" t="str">
        <f>"191,0800"</f>
        <v>191,0800</v>
      </c>
      <c r="N6" s="70" t="s">
        <v>21</v>
      </c>
    </row>
  </sheetData>
  <sheetProtection/>
  <mergeCells count="13">
    <mergeCell ref="B1:J2"/>
    <mergeCell ref="B3:B4"/>
    <mergeCell ref="C3:C4"/>
    <mergeCell ref="D3:D4"/>
    <mergeCell ref="E3:E4"/>
    <mergeCell ref="F3:F4"/>
    <mergeCell ref="G3:G4"/>
    <mergeCell ref="L3:L4"/>
    <mergeCell ref="M3:M4"/>
    <mergeCell ref="A3:A4"/>
    <mergeCell ref="N3:N4"/>
    <mergeCell ref="B5:M5"/>
    <mergeCell ref="H3:K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C1">
      <selection activeCell="R7" sqref="R7"/>
    </sheetView>
  </sheetViews>
  <sheetFormatPr defaultColWidth="8.75390625" defaultRowHeight="12.75"/>
  <cols>
    <col min="1" max="1" width="9.125" style="27" customWidth="1"/>
    <col min="2" max="2" width="23.625" style="10" customWidth="1"/>
    <col min="3" max="3" width="26.875" style="10" bestFit="1" customWidth="1"/>
    <col min="4" max="4" width="10.00390625" style="10" customWidth="1"/>
    <col min="5" max="5" width="8.375" style="10" bestFit="1" customWidth="1"/>
    <col min="6" max="6" width="15.625" style="10" customWidth="1"/>
    <col min="7" max="7" width="30.375" style="10" bestFit="1" customWidth="1"/>
    <col min="8" max="11" width="5.75390625" style="10" customWidth="1"/>
    <col min="12" max="12" width="8.125" style="16" customWidth="1"/>
    <col min="13" max="13" width="8.625" style="10" bestFit="1" customWidth="1"/>
    <col min="14" max="14" width="21.625" style="0" customWidth="1"/>
  </cols>
  <sheetData>
    <row r="1" spans="1:14" s="1" customFormat="1" ht="15" customHeight="1">
      <c r="A1" s="26"/>
      <c r="B1" s="99" t="s">
        <v>176</v>
      </c>
      <c r="C1" s="100"/>
      <c r="D1" s="100"/>
      <c r="E1" s="100"/>
      <c r="F1" s="100"/>
      <c r="G1" s="100"/>
      <c r="H1" s="100"/>
      <c r="I1" s="100"/>
      <c r="J1" s="100"/>
      <c r="K1" s="35"/>
      <c r="L1" s="34"/>
      <c r="M1" s="35"/>
      <c r="N1" s="36"/>
    </row>
    <row r="2" spans="1:14" s="1" customFormat="1" ht="81.75" customHeight="1" thickBot="1">
      <c r="A2" s="26"/>
      <c r="B2" s="100"/>
      <c r="C2" s="100"/>
      <c r="D2" s="100"/>
      <c r="E2" s="100"/>
      <c r="F2" s="100"/>
      <c r="G2" s="100"/>
      <c r="H2" s="100"/>
      <c r="I2" s="100"/>
      <c r="J2" s="100"/>
      <c r="L2" s="26"/>
      <c r="N2" s="40"/>
    </row>
    <row r="3" spans="1:14" s="2" customFormat="1" ht="12.75" customHeight="1">
      <c r="A3" s="41"/>
      <c r="B3" s="101" t="s">
        <v>0</v>
      </c>
      <c r="C3" s="103" t="s">
        <v>196</v>
      </c>
      <c r="D3" s="104" t="s">
        <v>195</v>
      </c>
      <c r="E3" s="104" t="s">
        <v>194</v>
      </c>
      <c r="F3" s="104" t="s">
        <v>5</v>
      </c>
      <c r="G3" s="104" t="s">
        <v>8</v>
      </c>
      <c r="H3" s="104" t="s">
        <v>170</v>
      </c>
      <c r="I3" s="104"/>
      <c r="J3" s="104"/>
      <c r="K3" s="104"/>
      <c r="L3" s="104" t="s">
        <v>2</v>
      </c>
      <c r="M3" s="104" t="s">
        <v>4</v>
      </c>
      <c r="N3" s="105" t="s">
        <v>3</v>
      </c>
    </row>
    <row r="4" spans="1:14" s="2" customFormat="1" ht="21" customHeight="1" thickBot="1">
      <c r="A4" s="42" t="s">
        <v>172</v>
      </c>
      <c r="B4" s="102"/>
      <c r="C4" s="83"/>
      <c r="D4" s="83"/>
      <c r="E4" s="83"/>
      <c r="F4" s="83"/>
      <c r="G4" s="83"/>
      <c r="H4" s="3">
        <v>1</v>
      </c>
      <c r="I4" s="3">
        <v>2</v>
      </c>
      <c r="J4" s="3">
        <v>3</v>
      </c>
      <c r="K4" s="3" t="s">
        <v>6</v>
      </c>
      <c r="L4" s="83"/>
      <c r="M4" s="83"/>
      <c r="N4" s="89"/>
    </row>
    <row r="5" spans="2:13" ht="15.75">
      <c r="B5" s="84" t="s">
        <v>73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2.75">
      <c r="A6" s="43">
        <v>1</v>
      </c>
      <c r="B6" s="8" t="s">
        <v>74</v>
      </c>
      <c r="C6" s="8" t="s">
        <v>179</v>
      </c>
      <c r="D6" s="8" t="s">
        <v>75</v>
      </c>
      <c r="E6" s="8" t="str">
        <f>"1,7902"</f>
        <v>1,7902</v>
      </c>
      <c r="F6" s="8" t="s">
        <v>178</v>
      </c>
      <c r="G6" s="8" t="s">
        <v>67</v>
      </c>
      <c r="H6" s="8" t="s">
        <v>18</v>
      </c>
      <c r="I6" s="8" t="s">
        <v>76</v>
      </c>
      <c r="J6" s="9" t="s">
        <v>49</v>
      </c>
      <c r="K6" s="9"/>
      <c r="L6" s="28">
        <v>92.5</v>
      </c>
      <c r="M6" s="8" t="str">
        <f>"165,5935"</f>
        <v>165,5935</v>
      </c>
      <c r="N6" s="7" t="s">
        <v>175</v>
      </c>
    </row>
    <row r="7" spans="1:14" ht="12.75">
      <c r="A7" s="44">
        <v>1</v>
      </c>
      <c r="B7" s="22" t="s">
        <v>74</v>
      </c>
      <c r="C7" s="22" t="s">
        <v>180</v>
      </c>
      <c r="D7" s="22" t="s">
        <v>75</v>
      </c>
      <c r="E7" s="22" t="str">
        <f>"1,7902"</f>
        <v>1,7902</v>
      </c>
      <c r="F7" s="22" t="s">
        <v>178</v>
      </c>
      <c r="G7" s="22" t="s">
        <v>67</v>
      </c>
      <c r="H7" s="22" t="s">
        <v>18</v>
      </c>
      <c r="I7" s="22" t="s">
        <v>76</v>
      </c>
      <c r="J7" s="23" t="s">
        <v>49</v>
      </c>
      <c r="K7" s="23"/>
      <c r="L7" s="30">
        <v>92.5</v>
      </c>
      <c r="M7" s="22" t="str">
        <f>"165,5935"</f>
        <v>165,5935</v>
      </c>
      <c r="N7" s="18" t="s">
        <v>175</v>
      </c>
    </row>
    <row r="9" spans="2:13" ht="15.75">
      <c r="B9" s="84" t="s">
        <v>73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4" ht="12.75">
      <c r="A10" s="44">
        <v>1</v>
      </c>
      <c r="B10" s="8" t="s">
        <v>77</v>
      </c>
      <c r="C10" s="8" t="s">
        <v>181</v>
      </c>
      <c r="D10" s="8" t="s">
        <v>78</v>
      </c>
      <c r="E10" s="8" t="str">
        <f>"1,4528"</f>
        <v>1,4528</v>
      </c>
      <c r="F10" s="8" t="s">
        <v>24</v>
      </c>
      <c r="G10" s="8" t="s">
        <v>67</v>
      </c>
      <c r="H10" s="8" t="s">
        <v>79</v>
      </c>
      <c r="I10" s="8" t="s">
        <v>20</v>
      </c>
      <c r="J10" s="9" t="s">
        <v>72</v>
      </c>
      <c r="K10" s="9"/>
      <c r="L10" s="28" t="s">
        <v>20</v>
      </c>
      <c r="M10" s="8" t="str">
        <f>"159,8080"</f>
        <v>159,8080</v>
      </c>
      <c r="N10" s="7" t="s">
        <v>80</v>
      </c>
    </row>
    <row r="12" spans="2:13" ht="15.75">
      <c r="B12" s="84" t="s">
        <v>81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4" ht="12.75">
      <c r="A13" s="45">
        <v>1</v>
      </c>
      <c r="B13" s="20" t="s">
        <v>82</v>
      </c>
      <c r="C13" s="20" t="s">
        <v>182</v>
      </c>
      <c r="D13" s="20" t="s">
        <v>83</v>
      </c>
      <c r="E13" s="20" t="str">
        <f>"1,2720"</f>
        <v>1,2720</v>
      </c>
      <c r="F13" s="20" t="s">
        <v>24</v>
      </c>
      <c r="G13" s="20" t="s">
        <v>46</v>
      </c>
      <c r="H13" s="20" t="s">
        <v>17</v>
      </c>
      <c r="I13" s="20" t="s">
        <v>18</v>
      </c>
      <c r="J13" s="21" t="s">
        <v>84</v>
      </c>
      <c r="K13" s="21"/>
      <c r="L13" s="29" t="s">
        <v>18</v>
      </c>
      <c r="M13" s="20" t="str">
        <f>"108,1200"</f>
        <v>108,1200</v>
      </c>
      <c r="N13" s="17" t="s">
        <v>53</v>
      </c>
    </row>
    <row r="14" spans="1:14" ht="12.75">
      <c r="A14" s="43">
        <v>1</v>
      </c>
      <c r="B14" s="8" t="s">
        <v>85</v>
      </c>
      <c r="C14" s="8" t="s">
        <v>183</v>
      </c>
      <c r="D14" s="8" t="s">
        <v>86</v>
      </c>
      <c r="E14" s="8" t="str">
        <f>"1,2766"</f>
        <v>1,2766</v>
      </c>
      <c r="F14" s="8" t="s">
        <v>13</v>
      </c>
      <c r="G14" s="8" t="s">
        <v>14</v>
      </c>
      <c r="H14" s="8" t="s">
        <v>19</v>
      </c>
      <c r="I14" s="8" t="s">
        <v>87</v>
      </c>
      <c r="J14" s="9" t="s">
        <v>88</v>
      </c>
      <c r="K14" s="9"/>
      <c r="L14" s="28">
        <v>97.5</v>
      </c>
      <c r="M14" s="8" t="str">
        <f>"124,4685"</f>
        <v>124,4685</v>
      </c>
      <c r="N14" s="7" t="s">
        <v>21</v>
      </c>
    </row>
    <row r="15" spans="1:14" ht="12.75">
      <c r="A15" s="46">
        <v>2</v>
      </c>
      <c r="B15" s="24" t="s">
        <v>89</v>
      </c>
      <c r="C15" s="24" t="s">
        <v>184</v>
      </c>
      <c r="D15" s="24" t="s">
        <v>90</v>
      </c>
      <c r="E15" s="24" t="str">
        <f>"1,2920"</f>
        <v>1,2920</v>
      </c>
      <c r="F15" s="24" t="s">
        <v>13</v>
      </c>
      <c r="G15" s="24" t="s">
        <v>14</v>
      </c>
      <c r="H15" s="24" t="s">
        <v>19</v>
      </c>
      <c r="I15" s="24" t="s">
        <v>49</v>
      </c>
      <c r="J15" s="25" t="s">
        <v>87</v>
      </c>
      <c r="K15" s="25"/>
      <c r="L15" s="31" t="s">
        <v>49</v>
      </c>
      <c r="M15" s="24" t="str">
        <f>"122,7400"</f>
        <v>122,7400</v>
      </c>
      <c r="N15" s="19" t="s">
        <v>21</v>
      </c>
    </row>
    <row r="16" spans="1:14" ht="12.75">
      <c r="A16" s="43">
        <v>1</v>
      </c>
      <c r="B16" s="8" t="s">
        <v>96</v>
      </c>
      <c r="C16" s="8" t="s">
        <v>185</v>
      </c>
      <c r="D16" s="8" t="s">
        <v>98</v>
      </c>
      <c r="E16" s="8" t="str">
        <f>"1,2680"</f>
        <v>1,2680</v>
      </c>
      <c r="F16" s="8" t="s">
        <v>24</v>
      </c>
      <c r="G16" s="8" t="s">
        <v>99</v>
      </c>
      <c r="H16" s="8" t="s">
        <v>88</v>
      </c>
      <c r="I16" s="8" t="s">
        <v>93</v>
      </c>
      <c r="J16" s="8" t="s">
        <v>173</v>
      </c>
      <c r="K16" s="9"/>
      <c r="L16" s="28" t="s">
        <v>72</v>
      </c>
      <c r="M16" s="8" t="s">
        <v>174</v>
      </c>
      <c r="N16" s="7" t="s">
        <v>175</v>
      </c>
    </row>
    <row r="17" spans="1:14" ht="12.75">
      <c r="A17" s="46">
        <v>2</v>
      </c>
      <c r="B17" s="24" t="s">
        <v>91</v>
      </c>
      <c r="C17" s="24" t="s">
        <v>186</v>
      </c>
      <c r="D17" s="24" t="s">
        <v>92</v>
      </c>
      <c r="E17" s="24" t="str">
        <f>"1,2876"</f>
        <v>1,2876</v>
      </c>
      <c r="F17" s="24" t="s">
        <v>24</v>
      </c>
      <c r="G17" s="24" t="s">
        <v>67</v>
      </c>
      <c r="H17" s="24" t="s">
        <v>88</v>
      </c>
      <c r="I17" s="24" t="s">
        <v>93</v>
      </c>
      <c r="J17" s="25" t="s">
        <v>20</v>
      </c>
      <c r="K17" s="25"/>
      <c r="L17" s="31">
        <v>107.5</v>
      </c>
      <c r="M17" s="24" t="str">
        <f>"138,4170"</f>
        <v>138,4170</v>
      </c>
      <c r="N17" s="19" t="s">
        <v>21</v>
      </c>
    </row>
    <row r="18" spans="1:14" ht="12.75">
      <c r="A18" s="43">
        <v>3</v>
      </c>
      <c r="B18" s="8" t="s">
        <v>94</v>
      </c>
      <c r="C18" s="8" t="s">
        <v>187</v>
      </c>
      <c r="D18" s="8" t="s">
        <v>95</v>
      </c>
      <c r="E18" s="8" t="str">
        <f>"1,2790"</f>
        <v>1,2790</v>
      </c>
      <c r="F18" s="8" t="s">
        <v>24</v>
      </c>
      <c r="G18" s="8" t="s">
        <v>67</v>
      </c>
      <c r="H18" s="9" t="s">
        <v>88</v>
      </c>
      <c r="I18" s="8" t="s">
        <v>93</v>
      </c>
      <c r="J18" s="9" t="s">
        <v>20</v>
      </c>
      <c r="K18" s="9"/>
      <c r="L18" s="28">
        <v>107.5</v>
      </c>
      <c r="M18" s="8" t="str">
        <f>"137,4925"</f>
        <v>137,4925</v>
      </c>
      <c r="N18" s="7" t="s">
        <v>21</v>
      </c>
    </row>
    <row r="20" spans="2:13" ht="15.75">
      <c r="B20" s="84" t="s">
        <v>43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4" ht="12.75">
      <c r="A21" s="43">
        <v>1</v>
      </c>
      <c r="B21" s="8" t="s">
        <v>100</v>
      </c>
      <c r="C21" s="8" t="s">
        <v>188</v>
      </c>
      <c r="D21" s="8" t="s">
        <v>101</v>
      </c>
      <c r="E21" s="8" t="str">
        <f>"1,1378"</f>
        <v>1,1378</v>
      </c>
      <c r="F21" s="8" t="s">
        <v>13</v>
      </c>
      <c r="G21" s="8" t="s">
        <v>14</v>
      </c>
      <c r="H21" s="8" t="s">
        <v>49</v>
      </c>
      <c r="I21" s="9" t="s">
        <v>88</v>
      </c>
      <c r="J21" s="9" t="s">
        <v>88</v>
      </c>
      <c r="K21" s="9"/>
      <c r="L21" s="28" t="s">
        <v>49</v>
      </c>
      <c r="M21" s="8" t="str">
        <f>"108,0910"</f>
        <v>108,0910</v>
      </c>
      <c r="N21" s="7" t="s">
        <v>21</v>
      </c>
    </row>
    <row r="22" spans="1:14" ht="12.75">
      <c r="A22" s="48">
        <v>1</v>
      </c>
      <c r="B22" s="22" t="s">
        <v>102</v>
      </c>
      <c r="C22" s="22" t="s">
        <v>103</v>
      </c>
      <c r="D22" s="22" t="s">
        <v>104</v>
      </c>
      <c r="E22" s="22" t="str">
        <f>"1,1422"</f>
        <v>1,1422</v>
      </c>
      <c r="F22" s="22" t="s">
        <v>13</v>
      </c>
      <c r="G22" s="22" t="s">
        <v>14</v>
      </c>
      <c r="H22" s="22" t="s">
        <v>88</v>
      </c>
      <c r="I22" s="22" t="s">
        <v>79</v>
      </c>
      <c r="J22" s="23" t="s">
        <v>20</v>
      </c>
      <c r="K22" s="23"/>
      <c r="L22" s="30" t="s">
        <v>79</v>
      </c>
      <c r="M22" s="22" t="str">
        <f>"119,9310"</f>
        <v>119,9310</v>
      </c>
      <c r="N22" s="18" t="s">
        <v>21</v>
      </c>
    </row>
    <row r="24" spans="2:13" ht="15.75">
      <c r="B24" s="84" t="s">
        <v>105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4" ht="12.75">
      <c r="A25" s="43">
        <v>1</v>
      </c>
      <c r="B25" s="8" t="s">
        <v>106</v>
      </c>
      <c r="C25" s="8" t="s">
        <v>107</v>
      </c>
      <c r="D25" s="8" t="s">
        <v>108</v>
      </c>
      <c r="E25" s="8" t="str">
        <f>"0,9972"</f>
        <v>0,9972</v>
      </c>
      <c r="F25" s="8" t="s">
        <v>24</v>
      </c>
      <c r="G25" s="8" t="s">
        <v>67</v>
      </c>
      <c r="H25" s="8" t="s">
        <v>109</v>
      </c>
      <c r="I25" s="8" t="s">
        <v>110</v>
      </c>
      <c r="J25" s="9" t="s">
        <v>111</v>
      </c>
      <c r="K25" s="9"/>
      <c r="L25" s="28">
        <v>132.5</v>
      </c>
      <c r="M25" s="8" t="str">
        <f>"132,1290"</f>
        <v>132,1290</v>
      </c>
      <c r="N25" s="7" t="s">
        <v>21</v>
      </c>
    </row>
    <row r="26" spans="1:14" ht="12.75">
      <c r="A26" s="44">
        <v>1</v>
      </c>
      <c r="B26" s="22" t="s">
        <v>112</v>
      </c>
      <c r="C26" s="22" t="s">
        <v>189</v>
      </c>
      <c r="D26" s="22" t="s">
        <v>113</v>
      </c>
      <c r="E26" s="22" t="str">
        <f>"0,9943"</f>
        <v>0,9943</v>
      </c>
      <c r="F26" s="22" t="s">
        <v>24</v>
      </c>
      <c r="G26" s="22" t="s">
        <v>14</v>
      </c>
      <c r="H26" s="22" t="s">
        <v>114</v>
      </c>
      <c r="I26" s="23" t="s">
        <v>115</v>
      </c>
      <c r="J26" s="22" t="s">
        <v>115</v>
      </c>
      <c r="K26" s="23"/>
      <c r="L26" s="30">
        <v>172.5</v>
      </c>
      <c r="M26" s="22" t="str">
        <f>"171,5216"</f>
        <v>171,5216</v>
      </c>
      <c r="N26" s="18" t="s">
        <v>21</v>
      </c>
    </row>
    <row r="29" spans="2:3" ht="18">
      <c r="B29" s="11" t="s">
        <v>9</v>
      </c>
      <c r="C29" s="11"/>
    </row>
    <row r="30" spans="2:3" ht="15.75">
      <c r="B30" s="12" t="s">
        <v>33</v>
      </c>
      <c r="C30" s="12"/>
    </row>
    <row r="32" spans="2:3" ht="13.5">
      <c r="B32" s="13" t="s">
        <v>40</v>
      </c>
      <c r="C32" s="14"/>
    </row>
    <row r="33" spans="1:6" ht="13.5">
      <c r="A33" s="44"/>
      <c r="B33" s="15" t="s">
        <v>34</v>
      </c>
      <c r="C33" s="15" t="s">
        <v>35</v>
      </c>
      <c r="D33" s="15" t="s">
        <v>36</v>
      </c>
      <c r="E33" s="15" t="s">
        <v>37</v>
      </c>
      <c r="F33" s="15" t="s">
        <v>38</v>
      </c>
    </row>
    <row r="34" spans="1:6" ht="12.75">
      <c r="A34" s="43">
        <v>1</v>
      </c>
      <c r="B34" s="53" t="s">
        <v>77</v>
      </c>
      <c r="C34" s="49" t="s">
        <v>41</v>
      </c>
      <c r="D34" s="8" t="s">
        <v>116</v>
      </c>
      <c r="E34" s="49" t="s">
        <v>20</v>
      </c>
      <c r="F34" s="28" t="s">
        <v>118</v>
      </c>
    </row>
    <row r="35" spans="1:6" ht="12.75">
      <c r="A35" s="45">
        <v>2</v>
      </c>
      <c r="B35" s="54" t="s">
        <v>96</v>
      </c>
      <c r="C35" s="50" t="s">
        <v>41</v>
      </c>
      <c r="D35" s="20" t="s">
        <v>117</v>
      </c>
      <c r="E35" s="50" t="s">
        <v>173</v>
      </c>
      <c r="F35" s="29" t="s">
        <v>174</v>
      </c>
    </row>
    <row r="36" spans="1:6" ht="12.75">
      <c r="A36" s="43">
        <v>3</v>
      </c>
      <c r="B36" s="53" t="s">
        <v>91</v>
      </c>
      <c r="C36" s="49" t="s">
        <v>41</v>
      </c>
      <c r="D36" s="8" t="s">
        <v>117</v>
      </c>
      <c r="E36" s="49" t="s">
        <v>93</v>
      </c>
      <c r="F36" s="28" t="s">
        <v>119</v>
      </c>
    </row>
    <row r="37" spans="1:6" ht="12.75">
      <c r="A37" s="46"/>
      <c r="B37" s="55" t="s">
        <v>94</v>
      </c>
      <c r="C37" s="51" t="s">
        <v>41</v>
      </c>
      <c r="D37" s="24" t="s">
        <v>117</v>
      </c>
      <c r="E37" s="51" t="s">
        <v>93</v>
      </c>
      <c r="F37" s="31" t="s">
        <v>120</v>
      </c>
    </row>
    <row r="38" spans="1:6" ht="12.75">
      <c r="A38" s="43"/>
      <c r="B38" s="53" t="s">
        <v>106</v>
      </c>
      <c r="C38" s="49" t="s">
        <v>41</v>
      </c>
      <c r="D38" s="8" t="s">
        <v>121</v>
      </c>
      <c r="E38" s="49" t="s">
        <v>110</v>
      </c>
      <c r="F38" s="28" t="s">
        <v>122</v>
      </c>
    </row>
    <row r="39" spans="1:6" ht="12.75">
      <c r="A39" s="47"/>
      <c r="B39" s="56" t="s">
        <v>102</v>
      </c>
      <c r="C39" s="52" t="s">
        <v>41</v>
      </c>
      <c r="D39" s="22" t="s">
        <v>64</v>
      </c>
      <c r="E39" s="52" t="s">
        <v>79</v>
      </c>
      <c r="F39" s="30" t="s">
        <v>123</v>
      </c>
    </row>
  </sheetData>
  <sheetProtection/>
  <mergeCells count="16">
    <mergeCell ref="N3:N4"/>
    <mergeCell ref="B5:M5"/>
    <mergeCell ref="B9:M9"/>
    <mergeCell ref="B12:M12"/>
    <mergeCell ref="B20:M20"/>
    <mergeCell ref="B24:M24"/>
    <mergeCell ref="H3:K3"/>
    <mergeCell ref="L3:L4"/>
    <mergeCell ref="M3:M4"/>
    <mergeCell ref="B1:J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K20" sqref="K20"/>
    </sheetView>
  </sheetViews>
  <sheetFormatPr defaultColWidth="8.75390625" defaultRowHeight="12.75"/>
  <cols>
    <col min="1" max="1" width="7.875" style="27" customWidth="1"/>
    <col min="2" max="2" width="20.125" style="10" customWidth="1"/>
    <col min="3" max="3" width="26.875" style="10" bestFit="1" customWidth="1"/>
    <col min="4" max="4" width="7.25390625" style="10" customWidth="1"/>
    <col min="5" max="5" width="8.375" style="10" bestFit="1" customWidth="1"/>
    <col min="6" max="6" width="14.00390625" style="10" customWidth="1"/>
    <col min="7" max="7" width="28.125" style="10" bestFit="1" customWidth="1"/>
    <col min="8" max="11" width="5.75390625" style="10" customWidth="1"/>
    <col min="12" max="12" width="8.625" style="16" customWidth="1"/>
    <col min="13" max="13" width="8.625" style="10" bestFit="1" customWidth="1"/>
    <col min="14" max="14" width="20.375" style="0" customWidth="1"/>
  </cols>
  <sheetData>
    <row r="1" spans="1:14" s="1" customFormat="1" ht="15" customHeight="1">
      <c r="A1" s="57"/>
      <c r="B1" s="90" t="s">
        <v>177</v>
      </c>
      <c r="C1" s="91"/>
      <c r="D1" s="91"/>
      <c r="E1" s="91"/>
      <c r="F1" s="91"/>
      <c r="G1" s="91"/>
      <c r="H1" s="91"/>
      <c r="I1" s="91"/>
      <c r="J1" s="91"/>
      <c r="K1" s="35"/>
      <c r="L1" s="34"/>
      <c r="M1" s="35"/>
      <c r="N1" s="36"/>
    </row>
    <row r="2" spans="1:14" s="1" customFormat="1" ht="81.75" customHeight="1" thickBot="1">
      <c r="A2" s="58"/>
      <c r="B2" s="92"/>
      <c r="C2" s="92"/>
      <c r="D2" s="92"/>
      <c r="E2" s="92"/>
      <c r="F2" s="92"/>
      <c r="G2" s="92"/>
      <c r="H2" s="92"/>
      <c r="I2" s="92"/>
      <c r="J2" s="92"/>
      <c r="K2" s="38"/>
      <c r="L2" s="37"/>
      <c r="M2" s="38"/>
      <c r="N2" s="39"/>
    </row>
    <row r="3" spans="1:14" s="2" customFormat="1" ht="12.75" customHeight="1">
      <c r="A3" s="32"/>
      <c r="B3" s="106" t="s">
        <v>0</v>
      </c>
      <c r="C3" s="103" t="s">
        <v>196</v>
      </c>
      <c r="D3" s="104" t="s">
        <v>195</v>
      </c>
      <c r="E3" s="104" t="s">
        <v>194</v>
      </c>
      <c r="F3" s="104" t="s">
        <v>5</v>
      </c>
      <c r="G3" s="104" t="s">
        <v>8</v>
      </c>
      <c r="H3" s="104" t="s">
        <v>170</v>
      </c>
      <c r="I3" s="104"/>
      <c r="J3" s="104"/>
      <c r="K3" s="104"/>
      <c r="L3" s="104" t="s">
        <v>2</v>
      </c>
      <c r="M3" s="104" t="s">
        <v>4</v>
      </c>
      <c r="N3" s="105" t="s">
        <v>3</v>
      </c>
    </row>
    <row r="4" spans="1:14" s="2" customFormat="1" ht="21" customHeight="1" thickBot="1">
      <c r="A4" s="33" t="s">
        <v>172</v>
      </c>
      <c r="B4" s="86"/>
      <c r="C4" s="83"/>
      <c r="D4" s="83"/>
      <c r="E4" s="83"/>
      <c r="F4" s="83"/>
      <c r="G4" s="83"/>
      <c r="H4" s="3">
        <v>1</v>
      </c>
      <c r="I4" s="3">
        <v>2</v>
      </c>
      <c r="J4" s="3">
        <v>3</v>
      </c>
      <c r="K4" s="3" t="s">
        <v>6</v>
      </c>
      <c r="L4" s="83"/>
      <c r="M4" s="83"/>
      <c r="N4" s="89"/>
    </row>
    <row r="5" spans="2:13" ht="15.75">
      <c r="B5" s="84" t="s">
        <v>54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2.75">
      <c r="A6" s="44">
        <v>1</v>
      </c>
      <c r="B6" s="67" t="s">
        <v>65</v>
      </c>
      <c r="C6" s="67" t="s">
        <v>190</v>
      </c>
      <c r="D6" s="67" t="s">
        <v>66</v>
      </c>
      <c r="E6" s="67" t="str">
        <f>"0,9450"</f>
        <v>0,9450</v>
      </c>
      <c r="F6" s="67" t="s">
        <v>178</v>
      </c>
      <c r="G6" s="67" t="s">
        <v>67</v>
      </c>
      <c r="H6" s="67" t="s">
        <v>68</v>
      </c>
      <c r="I6" s="67" t="s">
        <v>57</v>
      </c>
      <c r="J6" s="68"/>
      <c r="K6" s="68"/>
      <c r="L6" s="74" t="s">
        <v>57</v>
      </c>
      <c r="M6" s="67" t="str">
        <f>"179,5500"</f>
        <v>179,5500</v>
      </c>
      <c r="N6" s="70" t="s">
        <v>175</v>
      </c>
    </row>
    <row r="7" spans="2:14" ht="12.75"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71"/>
      <c r="N7" s="73"/>
    </row>
    <row r="8" spans="2:14" ht="15.75">
      <c r="B8" s="87" t="s">
        <v>69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73"/>
    </row>
    <row r="9" spans="1:14" ht="12.75">
      <c r="A9" s="43">
        <v>1</v>
      </c>
      <c r="B9" s="67" t="s">
        <v>70</v>
      </c>
      <c r="C9" s="67" t="s">
        <v>191</v>
      </c>
      <c r="D9" s="67" t="s">
        <v>71</v>
      </c>
      <c r="E9" s="67" t="str">
        <f>"0,9711"</f>
        <v>0,9711</v>
      </c>
      <c r="F9" s="67" t="s">
        <v>24</v>
      </c>
      <c r="G9" s="67" t="s">
        <v>46</v>
      </c>
      <c r="H9" s="67" t="s">
        <v>72</v>
      </c>
      <c r="I9" s="67" t="s">
        <v>47</v>
      </c>
      <c r="J9" s="67" t="s">
        <v>48</v>
      </c>
      <c r="K9" s="68"/>
      <c r="L9" s="74" t="s">
        <v>48</v>
      </c>
      <c r="M9" s="67" t="str">
        <f>"121,3820"</f>
        <v>121,3820</v>
      </c>
      <c r="N9" s="70" t="s">
        <v>21</v>
      </c>
    </row>
  </sheetData>
  <sheetProtection/>
  <mergeCells count="13">
    <mergeCell ref="B1:J2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B5:M5"/>
    <mergeCell ref="B8:M8"/>
    <mergeCell ref="H3:K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A9" sqref="A9"/>
    </sheetView>
  </sheetViews>
  <sheetFormatPr defaultColWidth="8.75390625" defaultRowHeight="12.75"/>
  <cols>
    <col min="1" max="1" width="7.875" style="27" customWidth="1"/>
    <col min="2" max="2" width="18.875" style="10" customWidth="1"/>
    <col min="3" max="3" width="25.875" style="10" customWidth="1"/>
    <col min="4" max="4" width="8.00390625" style="10" customWidth="1"/>
    <col min="5" max="5" width="6.75390625" style="10" customWidth="1"/>
    <col min="6" max="6" width="12.625" style="10" customWidth="1"/>
    <col min="7" max="7" width="28.875" style="10" bestFit="1" customWidth="1"/>
    <col min="8" max="19" width="5.75390625" style="10" customWidth="1"/>
    <col min="20" max="20" width="8.00390625" style="16" customWidth="1"/>
    <col min="21" max="21" width="8.625" style="10" bestFit="1" customWidth="1"/>
    <col min="22" max="22" width="18.00390625" style="0" bestFit="1" customWidth="1"/>
  </cols>
  <sheetData>
    <row r="1" spans="1:22" s="1" customFormat="1" ht="15" customHeight="1">
      <c r="A1" s="57"/>
      <c r="B1" s="90" t="s">
        <v>193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35"/>
      <c r="P1" s="35"/>
      <c r="Q1" s="35"/>
      <c r="R1" s="35"/>
      <c r="S1" s="35"/>
      <c r="T1" s="34"/>
      <c r="U1" s="35"/>
      <c r="V1" s="36"/>
    </row>
    <row r="2" spans="1:22" s="1" customFormat="1" ht="81.75" customHeight="1" thickBot="1">
      <c r="A2" s="5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T2" s="26"/>
      <c r="V2" s="40"/>
    </row>
    <row r="3" spans="1:22" s="2" customFormat="1" ht="12.75" customHeight="1">
      <c r="A3" s="101" t="s">
        <v>172</v>
      </c>
      <c r="B3" s="101" t="s">
        <v>0</v>
      </c>
      <c r="C3" s="103" t="s">
        <v>196</v>
      </c>
      <c r="D3" s="104" t="s">
        <v>195</v>
      </c>
      <c r="E3" s="104" t="s">
        <v>194</v>
      </c>
      <c r="F3" s="104" t="s">
        <v>5</v>
      </c>
      <c r="G3" s="104" t="s">
        <v>8</v>
      </c>
      <c r="H3" s="104" t="s">
        <v>169</v>
      </c>
      <c r="I3" s="104"/>
      <c r="J3" s="104"/>
      <c r="K3" s="104"/>
      <c r="L3" s="104" t="s">
        <v>170</v>
      </c>
      <c r="M3" s="104"/>
      <c r="N3" s="104"/>
      <c r="O3" s="104"/>
      <c r="P3" s="104" t="s">
        <v>1</v>
      </c>
      <c r="Q3" s="104"/>
      <c r="R3" s="104"/>
      <c r="S3" s="104"/>
      <c r="T3" s="104" t="s">
        <v>2</v>
      </c>
      <c r="U3" s="104" t="s">
        <v>4</v>
      </c>
      <c r="V3" s="105" t="s">
        <v>3</v>
      </c>
    </row>
    <row r="4" spans="1:22" s="2" customFormat="1" ht="21" customHeight="1" thickBot="1">
      <c r="A4" s="102"/>
      <c r="B4" s="102"/>
      <c r="C4" s="83"/>
      <c r="D4" s="83"/>
      <c r="E4" s="83"/>
      <c r="F4" s="83"/>
      <c r="G4" s="83"/>
      <c r="H4" s="3">
        <v>1</v>
      </c>
      <c r="I4" s="3">
        <v>2</v>
      </c>
      <c r="J4" s="3">
        <v>3</v>
      </c>
      <c r="K4" s="3" t="s">
        <v>6</v>
      </c>
      <c r="L4" s="3">
        <v>1</v>
      </c>
      <c r="M4" s="3">
        <v>2</v>
      </c>
      <c r="N4" s="3">
        <v>3</v>
      </c>
      <c r="O4" s="3" t="s">
        <v>6</v>
      </c>
      <c r="P4" s="3">
        <v>1</v>
      </c>
      <c r="Q4" s="3">
        <v>2</v>
      </c>
      <c r="R4" s="3">
        <v>3</v>
      </c>
      <c r="S4" s="3" t="s">
        <v>6</v>
      </c>
      <c r="T4" s="83"/>
      <c r="U4" s="83"/>
      <c r="V4" s="89"/>
    </row>
    <row r="5" spans="2:21" ht="15.75">
      <c r="B5" s="84" t="s">
        <v>43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2" ht="12.75">
      <c r="A6" s="44">
        <v>1</v>
      </c>
      <c r="B6" s="67" t="s">
        <v>44</v>
      </c>
      <c r="C6" s="67" t="s">
        <v>197</v>
      </c>
      <c r="D6" s="67" t="s">
        <v>45</v>
      </c>
      <c r="E6" s="67" t="str">
        <f>"1,1224"</f>
        <v>1,1224</v>
      </c>
      <c r="F6" s="67" t="s">
        <v>24</v>
      </c>
      <c r="G6" s="67" t="s">
        <v>46</v>
      </c>
      <c r="H6" s="67" t="s">
        <v>20</v>
      </c>
      <c r="I6" s="67" t="s">
        <v>47</v>
      </c>
      <c r="J6" s="68" t="s">
        <v>48</v>
      </c>
      <c r="K6" s="68"/>
      <c r="L6" s="67" t="s">
        <v>19</v>
      </c>
      <c r="M6" s="68" t="s">
        <v>49</v>
      </c>
      <c r="N6" s="68" t="s">
        <v>49</v>
      </c>
      <c r="O6" s="68"/>
      <c r="P6" s="67" t="s">
        <v>50</v>
      </c>
      <c r="Q6" s="67" t="s">
        <v>51</v>
      </c>
      <c r="R6" s="67" t="s">
        <v>52</v>
      </c>
      <c r="S6" s="68"/>
      <c r="T6" s="69">
        <v>365</v>
      </c>
      <c r="U6" s="67" t="str">
        <f>"409,6760"</f>
        <v>409,6760</v>
      </c>
      <c r="V6" s="70" t="s">
        <v>53</v>
      </c>
    </row>
    <row r="7" spans="2:22" ht="12.7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71"/>
      <c r="V7" s="73"/>
    </row>
    <row r="8" spans="2:22" ht="15.75">
      <c r="B8" s="87" t="s">
        <v>54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73"/>
    </row>
    <row r="9" spans="1:22" ht="12.75">
      <c r="A9" s="108" t="s">
        <v>234</v>
      </c>
      <c r="B9" s="67" t="s">
        <v>55</v>
      </c>
      <c r="C9" s="67" t="s">
        <v>198</v>
      </c>
      <c r="D9" s="67" t="s">
        <v>56</v>
      </c>
      <c r="E9" s="67" t="str">
        <f>"0,9194"</f>
        <v>0,9194</v>
      </c>
      <c r="F9" s="67" t="s">
        <v>24</v>
      </c>
      <c r="G9" s="67" t="s">
        <v>25</v>
      </c>
      <c r="H9" s="67" t="s">
        <v>57</v>
      </c>
      <c r="I9" s="67" t="s">
        <v>58</v>
      </c>
      <c r="J9" s="68" t="s">
        <v>59</v>
      </c>
      <c r="K9" s="68"/>
      <c r="L9" s="67" t="s">
        <v>15</v>
      </c>
      <c r="M9" s="67" t="s">
        <v>60</v>
      </c>
      <c r="N9" s="68" t="s">
        <v>61</v>
      </c>
      <c r="O9" s="68"/>
      <c r="P9" s="67" t="s">
        <v>62</v>
      </c>
      <c r="Q9" s="67" t="s">
        <v>26</v>
      </c>
      <c r="R9" s="67" t="s">
        <v>63</v>
      </c>
      <c r="S9" s="68"/>
      <c r="T9" s="74">
        <v>577.5</v>
      </c>
      <c r="U9" s="67" t="str">
        <f>"530,9535"</f>
        <v>530,9535</v>
      </c>
      <c r="V9" s="70" t="s">
        <v>21</v>
      </c>
    </row>
  </sheetData>
  <sheetProtection/>
  <mergeCells count="16">
    <mergeCell ref="V3:V4"/>
    <mergeCell ref="B5:U5"/>
    <mergeCell ref="B8:U8"/>
    <mergeCell ref="L3:O3"/>
    <mergeCell ref="P3:S3"/>
    <mergeCell ref="B1:N2"/>
    <mergeCell ref="B3:B4"/>
    <mergeCell ref="C3:C4"/>
    <mergeCell ref="D3:D4"/>
    <mergeCell ref="E3:E4"/>
    <mergeCell ref="F3:F4"/>
    <mergeCell ref="G3:G4"/>
    <mergeCell ref="H3:K3"/>
    <mergeCell ref="T3:T4"/>
    <mergeCell ref="U3:U4"/>
    <mergeCell ref="A3:A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"/>
  <sheetViews>
    <sheetView workbookViewId="0" topLeftCell="A1">
      <selection activeCell="P13" sqref="P13"/>
    </sheetView>
  </sheetViews>
  <sheetFormatPr defaultColWidth="9.125" defaultRowHeight="12.75"/>
  <cols>
    <col min="1" max="1" width="8.875" style="26" customWidth="1"/>
    <col min="2" max="2" width="17.75390625" style="4" customWidth="1"/>
    <col min="3" max="3" width="26.625" style="1" customWidth="1"/>
    <col min="4" max="4" width="8.625" style="1" customWidth="1"/>
    <col min="5" max="5" width="10.875" style="1" customWidth="1"/>
    <col min="6" max="6" width="12.75390625" style="5" customWidth="1"/>
    <col min="7" max="7" width="28.875" style="5" bestFit="1" customWidth="1"/>
    <col min="8" max="11" width="5.75390625" style="1" customWidth="1"/>
    <col min="12" max="12" width="5.75390625" style="4" customWidth="1"/>
    <col min="13" max="13" width="5.75390625" style="1" customWidth="1"/>
    <col min="14" max="14" width="5.75390625" style="5" customWidth="1"/>
    <col min="15" max="19" width="5.75390625" style="1" customWidth="1"/>
    <col min="20" max="20" width="8.00390625" style="26" customWidth="1"/>
    <col min="21" max="21" width="11.125" style="1" bestFit="1" customWidth="1"/>
    <col min="22" max="22" width="15.375" style="1" bestFit="1" customWidth="1"/>
    <col min="23" max="16384" width="9.125" style="1" customWidth="1"/>
  </cols>
  <sheetData>
    <row r="1" spans="1:22" ht="15" customHeight="1">
      <c r="A1" s="57"/>
      <c r="B1" s="90" t="s">
        <v>192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35"/>
      <c r="P1" s="35"/>
      <c r="Q1" s="35"/>
      <c r="R1" s="35"/>
      <c r="S1" s="35"/>
      <c r="T1" s="34"/>
      <c r="U1" s="35"/>
      <c r="V1" s="36"/>
    </row>
    <row r="2" spans="1:22" ht="81.75" customHeight="1" thickBot="1">
      <c r="A2" s="58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8"/>
      <c r="P2" s="38"/>
      <c r="Q2" s="38"/>
      <c r="R2" s="38"/>
      <c r="S2" s="38"/>
      <c r="T2" s="37"/>
      <c r="U2" s="38"/>
      <c r="V2" s="39"/>
    </row>
    <row r="3" spans="1:30" s="2" customFormat="1" ht="12.75" customHeight="1">
      <c r="A3" s="85" t="s">
        <v>172</v>
      </c>
      <c r="B3" s="85" t="s">
        <v>0</v>
      </c>
      <c r="C3" s="93" t="s">
        <v>196</v>
      </c>
      <c r="D3" s="82" t="s">
        <v>195</v>
      </c>
      <c r="E3" s="82" t="s">
        <v>194</v>
      </c>
      <c r="F3" s="82" t="s">
        <v>5</v>
      </c>
      <c r="G3" s="82" t="s">
        <v>8</v>
      </c>
      <c r="H3" s="82" t="s">
        <v>169</v>
      </c>
      <c r="I3" s="82"/>
      <c r="J3" s="82"/>
      <c r="K3" s="82"/>
      <c r="L3" s="82" t="s">
        <v>170</v>
      </c>
      <c r="M3" s="82"/>
      <c r="N3" s="82"/>
      <c r="O3" s="82"/>
      <c r="P3" s="82" t="s">
        <v>1</v>
      </c>
      <c r="Q3" s="82"/>
      <c r="R3" s="82"/>
      <c r="S3" s="82"/>
      <c r="T3" s="82" t="s">
        <v>2</v>
      </c>
      <c r="U3" s="82" t="s">
        <v>4</v>
      </c>
      <c r="V3" s="88" t="s">
        <v>3</v>
      </c>
      <c r="AB3" s="1"/>
      <c r="AC3" s="1"/>
      <c r="AD3" s="1"/>
    </row>
    <row r="4" spans="1:30" s="2" customFormat="1" ht="21" customHeight="1" thickBot="1">
      <c r="A4" s="86"/>
      <c r="B4" s="86"/>
      <c r="C4" s="83"/>
      <c r="D4" s="83"/>
      <c r="E4" s="83"/>
      <c r="F4" s="83"/>
      <c r="G4" s="83"/>
      <c r="H4" s="3">
        <v>1</v>
      </c>
      <c r="I4" s="3">
        <v>2</v>
      </c>
      <c r="J4" s="3">
        <v>3</v>
      </c>
      <c r="K4" s="3" t="s">
        <v>6</v>
      </c>
      <c r="L4" s="3">
        <v>1</v>
      </c>
      <c r="M4" s="3">
        <v>2</v>
      </c>
      <c r="N4" s="3">
        <v>3</v>
      </c>
      <c r="O4" s="3" t="s">
        <v>6</v>
      </c>
      <c r="P4" s="3">
        <v>1</v>
      </c>
      <c r="Q4" s="3">
        <v>2</v>
      </c>
      <c r="R4" s="3">
        <v>3</v>
      </c>
      <c r="S4" s="3" t="s">
        <v>6</v>
      </c>
      <c r="T4" s="83"/>
      <c r="U4" s="83"/>
      <c r="V4" s="89"/>
      <c r="AB4" s="1"/>
      <c r="AC4" s="1"/>
      <c r="AD4" s="1"/>
    </row>
    <row r="5" spans="2:21" ht="15.75">
      <c r="B5" s="107" t="s">
        <v>10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2" ht="12.75">
      <c r="A6" s="62" t="s">
        <v>171</v>
      </c>
      <c r="B6" s="64" t="s">
        <v>11</v>
      </c>
      <c r="C6" s="64" t="s">
        <v>200</v>
      </c>
      <c r="D6" s="64" t="s">
        <v>12</v>
      </c>
      <c r="E6" s="75" t="s">
        <v>215</v>
      </c>
      <c r="F6" s="64" t="s">
        <v>13</v>
      </c>
      <c r="G6" s="64" t="s">
        <v>14</v>
      </c>
      <c r="H6" s="6" t="s">
        <v>15</v>
      </c>
      <c r="I6" s="64" t="s">
        <v>15</v>
      </c>
      <c r="J6" s="6" t="s">
        <v>16</v>
      </c>
      <c r="K6" s="6"/>
      <c r="L6" s="6" t="s">
        <v>17</v>
      </c>
      <c r="M6" s="64" t="s">
        <v>18</v>
      </c>
      <c r="N6" s="6" t="s">
        <v>19</v>
      </c>
      <c r="O6" s="6"/>
      <c r="P6" s="64" t="s">
        <v>20</v>
      </c>
      <c r="Q6" s="6"/>
      <c r="R6" s="6"/>
      <c r="S6" s="6"/>
      <c r="T6" s="65" t="s">
        <v>201</v>
      </c>
      <c r="U6" s="64" t="s">
        <v>39</v>
      </c>
      <c r="V6" s="64" t="s">
        <v>21</v>
      </c>
    </row>
    <row r="7" spans="1:22" ht="12.75">
      <c r="A7" s="60" t="s">
        <v>171</v>
      </c>
      <c r="B7" s="63" t="s">
        <v>22</v>
      </c>
      <c r="C7" s="63" t="s">
        <v>199</v>
      </c>
      <c r="D7" s="63" t="s">
        <v>23</v>
      </c>
      <c r="E7" s="76" t="s">
        <v>216</v>
      </c>
      <c r="F7" s="63" t="s">
        <v>24</v>
      </c>
      <c r="G7" s="63" t="s">
        <v>25</v>
      </c>
      <c r="H7" s="63" t="s">
        <v>26</v>
      </c>
      <c r="I7" s="63" t="s">
        <v>27</v>
      </c>
      <c r="J7" s="63" t="s">
        <v>28</v>
      </c>
      <c r="K7" s="61"/>
      <c r="L7" s="63" t="s">
        <v>16</v>
      </c>
      <c r="M7" s="63" t="s">
        <v>29</v>
      </c>
      <c r="N7" s="61" t="s">
        <v>30</v>
      </c>
      <c r="O7" s="61"/>
      <c r="P7" s="63" t="s">
        <v>31</v>
      </c>
      <c r="Q7" s="61" t="s">
        <v>32</v>
      </c>
      <c r="R7" s="61" t="s">
        <v>32</v>
      </c>
      <c r="S7" s="61"/>
      <c r="T7" s="66" t="s">
        <v>202</v>
      </c>
      <c r="U7" s="63" t="s">
        <v>42</v>
      </c>
      <c r="V7" s="63" t="s">
        <v>21</v>
      </c>
    </row>
  </sheetData>
  <sheetProtection/>
  <mergeCells count="15">
    <mergeCell ref="B5:U5"/>
    <mergeCell ref="L3:O3"/>
    <mergeCell ref="P3:S3"/>
    <mergeCell ref="V3:V4"/>
    <mergeCell ref="G3:G4"/>
    <mergeCell ref="F3:F4"/>
    <mergeCell ref="E3:E4"/>
    <mergeCell ref="T3:T4"/>
    <mergeCell ref="U3:U4"/>
    <mergeCell ref="A3:A4"/>
    <mergeCell ref="B1:N2"/>
    <mergeCell ref="H3:K3"/>
    <mergeCell ref="B3:B4"/>
    <mergeCell ref="C3:C4"/>
    <mergeCell ref="D3:D4"/>
  </mergeCells>
  <printOptions/>
  <pageMargins left="0.19" right="0.47" top="0.45" bottom="0.49" header="0.5" footer="0.5"/>
  <pageSetup fitToHeight="100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2008-02-22T21:19:39Z</cp:lastPrinted>
  <dcterms:created xsi:type="dcterms:W3CDTF">2002-06-16T13:36:44Z</dcterms:created>
  <dcterms:modified xsi:type="dcterms:W3CDTF">2016-08-30T12:43:22Z</dcterms:modified>
  <cp:category/>
  <cp:version/>
  <cp:contentType/>
  <cp:contentStatus/>
</cp:coreProperties>
</file>