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0" windowWidth="11340" windowHeight="9700" firstSheet="3" activeTab="4"/>
  </bookViews>
  <sheets>
    <sheet name="Жим лежа без экипировки ДК" sheetId="1" r:id="rId1"/>
    <sheet name="Жим лежа без экипировки" sheetId="2" r:id="rId2"/>
    <sheet name="Народный жим ДК" sheetId="3" r:id="rId3"/>
    <sheet name="Народный жим" sheetId="4" r:id="rId4"/>
    <sheet name="Судейство" sheetId="5" r:id="rId5"/>
  </sheets>
  <definedNames/>
  <calcPr fullCalcOnLoad="1"/>
</workbook>
</file>

<file path=xl/sharedStrings.xml><?xml version="1.0" encoding="utf-8"?>
<sst xmlns="http://schemas.openxmlformats.org/spreadsheetml/2006/main" count="527" uniqueCount="252">
  <si>
    <t>ФИО</t>
  </si>
  <si>
    <t>Жим</t>
  </si>
  <si>
    <t>Тренер</t>
  </si>
  <si>
    <t>Очки</t>
  </si>
  <si>
    <t>Команда</t>
  </si>
  <si>
    <t>Вес</t>
  </si>
  <si>
    <t>Повторы</t>
  </si>
  <si>
    <t>Gloss</t>
  </si>
  <si>
    <t>ВЕСОВАЯ КАТЕГОРИЯ   100</t>
  </si>
  <si>
    <t>Исаев Максим</t>
  </si>
  <si>
    <t>Open (07.12.1983)/32</t>
  </si>
  <si>
    <t xml:space="preserve">Серпухов/Московская область </t>
  </si>
  <si>
    <t>92,5</t>
  </si>
  <si>
    <t>30,0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</si>
  <si>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</si>
  <si>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</si>
  <si>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</si>
  <si>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</si>
  <si>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</si>
  <si>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</si>
  <si>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>ВЕСОВАЯ КАТЕГОРИЯ   75</t>
  </si>
  <si>
    <t>Волков Алексей</t>
  </si>
  <si>
    <t>Open (03.05.1985)/30</t>
  </si>
  <si>
    <t>75,0</t>
  </si>
  <si>
    <t>ВЕСОВАЯ КАТЕГОРИЯ   82.5</t>
  </si>
  <si>
    <t>Подмарев Дмитрий</t>
  </si>
  <si>
    <t>Open (14.03.1987)/29</t>
  </si>
  <si>
    <t xml:space="preserve">Тула/Тульская область </t>
  </si>
  <si>
    <t>77,5</t>
  </si>
  <si>
    <t xml:space="preserve">Самостоятельно </t>
  </si>
  <si>
    <t>Озорнов Роман</t>
  </si>
  <si>
    <t>Open (01.07.1982)/33</t>
  </si>
  <si>
    <t>80,0</t>
  </si>
  <si>
    <t>ВЕСОВАЯ КАТЕГОРИЯ   110</t>
  </si>
  <si>
    <t>Гребнев Евгений</t>
  </si>
  <si>
    <t>Open (07.05.1980)/35</t>
  </si>
  <si>
    <t>105,0</t>
  </si>
  <si>
    <t>Wilks</t>
  </si>
  <si>
    <t>Рек</t>
  </si>
  <si>
    <t>ВЕСОВАЯ КАТЕГОРИЯ   52</t>
  </si>
  <si>
    <t>Христофоров Максим</t>
  </si>
  <si>
    <t>Teenage 15-19 (24.05.2006)/9</t>
  </si>
  <si>
    <t>20,0</t>
  </si>
  <si>
    <t>25,0</t>
  </si>
  <si>
    <t>Соколов Матвей</t>
  </si>
  <si>
    <t>Teenage 15-19 (30.11.2006)/9</t>
  </si>
  <si>
    <t>Галкин Павел</t>
  </si>
  <si>
    <t>Open (01.05.1987)/28</t>
  </si>
  <si>
    <t>135,0</t>
  </si>
  <si>
    <t>140,0</t>
  </si>
  <si>
    <t>Коченков Дмитрий</t>
  </si>
  <si>
    <t>Open (18.09.1991)/24</t>
  </si>
  <si>
    <t xml:space="preserve">Липки/Тульская область </t>
  </si>
  <si>
    <t>142,5</t>
  </si>
  <si>
    <t>150,0</t>
  </si>
  <si>
    <t>165,0</t>
  </si>
  <si>
    <t>ВЕСОВАЯ КАТЕГОРИЯ   90</t>
  </si>
  <si>
    <t>Грачев Игорь</t>
  </si>
  <si>
    <t>Open (14.07.1978)/37</t>
  </si>
  <si>
    <t>170,0</t>
  </si>
  <si>
    <t>175,0</t>
  </si>
  <si>
    <t>Чернышов Игорь</t>
  </si>
  <si>
    <t>Masters 45-49 (14.07.1969)/46</t>
  </si>
  <si>
    <t>145,0</t>
  </si>
  <si>
    <t>Замыцкий Константин</t>
  </si>
  <si>
    <t>Masters 50-54 (15.03.1962)/54</t>
  </si>
  <si>
    <t>100,0</t>
  </si>
  <si>
    <t>110,0</t>
  </si>
  <si>
    <t>Пашенцев Кирилл</t>
  </si>
  <si>
    <t>Open (01.05.1988)/27</t>
  </si>
  <si>
    <t>130,0</t>
  </si>
  <si>
    <t>ВЕСОВАЯ КАТЕГОРИЯ   125</t>
  </si>
  <si>
    <t>Соколов Валерий</t>
  </si>
  <si>
    <t>Open (17.10.1984)/31</t>
  </si>
  <si>
    <t>137,5</t>
  </si>
  <si>
    <t>Пузырев Денис</t>
  </si>
  <si>
    <t>Masters 40-44 (31.03.1974)/42</t>
  </si>
  <si>
    <t>190,0</t>
  </si>
  <si>
    <t>192,5</t>
  </si>
  <si>
    <t xml:space="preserve">Wilks </t>
  </si>
  <si>
    <t>106,3755</t>
  </si>
  <si>
    <t>104,8950</t>
  </si>
  <si>
    <t>98,0640</t>
  </si>
  <si>
    <t>ВЕСОВАЯ КАТЕГОРИЯ   56</t>
  </si>
  <si>
    <t>Лукина Екатерина</t>
  </si>
  <si>
    <t>Open (12.04.1991)/25</t>
  </si>
  <si>
    <t>42,5</t>
  </si>
  <si>
    <t>47,5</t>
  </si>
  <si>
    <t>50,0</t>
  </si>
  <si>
    <t>ВЕСОВАЯ КАТЕГОРИЯ   90+</t>
  </si>
  <si>
    <t>Уколова Вероника</t>
  </si>
  <si>
    <t>Open (17.06.1997)/18</t>
  </si>
  <si>
    <t>82,5</t>
  </si>
  <si>
    <t>85,0</t>
  </si>
  <si>
    <t>ВЕСОВАЯ КАТЕГОРИЯ   67.5</t>
  </si>
  <si>
    <t>Карпов Евгений</t>
  </si>
  <si>
    <t>Open (26.10.1979)/36</t>
  </si>
  <si>
    <t>120,0</t>
  </si>
  <si>
    <t>125,0</t>
  </si>
  <si>
    <t>127,5</t>
  </si>
  <si>
    <t>Ушков Павел</t>
  </si>
  <si>
    <t>Teenage 15-19 (06.09.1996)/19</t>
  </si>
  <si>
    <t xml:space="preserve">Чаплыгин/Липецкая область </t>
  </si>
  <si>
    <t>112,5</t>
  </si>
  <si>
    <t>117,5</t>
  </si>
  <si>
    <t>Константинов Никита</t>
  </si>
  <si>
    <t>Teenage 15-19 (14.12.1996)/19</t>
  </si>
  <si>
    <t xml:space="preserve">Верея/Московская область </t>
  </si>
  <si>
    <t>87,5</t>
  </si>
  <si>
    <t>Молостовкин Егор</t>
  </si>
  <si>
    <t>Teenage 15-19 (29.09.1998)/17</t>
  </si>
  <si>
    <t>90,0</t>
  </si>
  <si>
    <t>Юшин Алексей</t>
  </si>
  <si>
    <t>Open (09.10.1982)/33</t>
  </si>
  <si>
    <t>155,0</t>
  </si>
  <si>
    <t>Ходосевич Владислав</t>
  </si>
  <si>
    <t>Teenage 15-19 (28.08.1999)/16</t>
  </si>
  <si>
    <t>Феськов Ярослав</t>
  </si>
  <si>
    <t>Juniors 20-23 (20.10.1995)/20</t>
  </si>
  <si>
    <t>115,0</t>
  </si>
  <si>
    <t>132,5</t>
  </si>
  <si>
    <t>Черномырдин Никита</t>
  </si>
  <si>
    <t>Teenage 15-19 (01.01.1997)/19</t>
  </si>
  <si>
    <t>160,0</t>
  </si>
  <si>
    <t>Харлашкин Александр</t>
  </si>
  <si>
    <t>Teenage 15-19 (09.12.1996)/19</t>
  </si>
  <si>
    <t xml:space="preserve">Орёл/Орловская область </t>
  </si>
  <si>
    <t>Бирин Сергей</t>
  </si>
  <si>
    <t>Open (20.04.1987)/29</t>
  </si>
  <si>
    <t>Косяков Валерий</t>
  </si>
  <si>
    <t>Masters 45-49 (07.03.1968)/48</t>
  </si>
  <si>
    <t xml:space="preserve">Наро-Фоминск/Московская область </t>
  </si>
  <si>
    <t>152,5</t>
  </si>
  <si>
    <t>Антонов Павел</t>
  </si>
  <si>
    <t>Open (19.06.1988)/27</t>
  </si>
  <si>
    <t>162,5</t>
  </si>
  <si>
    <t>167,5</t>
  </si>
  <si>
    <t>Тростянский Максим</t>
  </si>
  <si>
    <t>Open (14.07.1988)/27</t>
  </si>
  <si>
    <t>Бершаков Дмитрий</t>
  </si>
  <si>
    <t>Open (16.05.1982)/33</t>
  </si>
  <si>
    <t>147,5</t>
  </si>
  <si>
    <t>Горшков Станислав</t>
  </si>
  <si>
    <t>Open (08.05.1984)/31</t>
  </si>
  <si>
    <t>Кулаков Михаил</t>
  </si>
  <si>
    <t>Open (01.05.1986)/29</t>
  </si>
  <si>
    <t>60,0</t>
  </si>
  <si>
    <t>65,0</t>
  </si>
  <si>
    <t>67,5</t>
  </si>
  <si>
    <t>108,8400</t>
  </si>
  <si>
    <t>101,9205</t>
  </si>
  <si>
    <t>101,5455</t>
  </si>
  <si>
    <t>47.5</t>
  </si>
  <si>
    <t>82.5</t>
  </si>
  <si>
    <t>125.0</t>
  </si>
  <si>
    <t>112.5</t>
  </si>
  <si>
    <t>150.0</t>
  </si>
  <si>
    <t>142.5</t>
  </si>
  <si>
    <t>105.0</t>
  </si>
  <si>
    <t>115.0</t>
  </si>
  <si>
    <t>140.0</t>
  </si>
  <si>
    <t>132.5</t>
  </si>
  <si>
    <t>165.0</t>
  </si>
  <si>
    <t>135.0</t>
  </si>
  <si>
    <t>155.0</t>
  </si>
  <si>
    <t>147.5</t>
  </si>
  <si>
    <t>67.5</t>
  </si>
  <si>
    <t>25.0</t>
  </si>
  <si>
    <t>100.0</t>
  </si>
  <si>
    <t>130.0</t>
  </si>
  <si>
    <t>190.0</t>
  </si>
  <si>
    <t>2775.0</t>
  </si>
  <si>
    <t>2175.0</t>
  </si>
  <si>
    <t>1860.0</t>
  </si>
  <si>
    <t>1680.0</t>
  </si>
  <si>
    <t>1995.0</t>
  </si>
  <si>
    <t>Главный судья соревнований: Емельянов Алексей /Серпухов НК</t>
  </si>
  <si>
    <t>Главный секретарь соревнований: Емельянова Анастасия /Серпухов</t>
  </si>
  <si>
    <t xml:space="preserve">Аппеляционное жюри: Емельянов Алексей / Серпухов НК; Туманов Александр/Серпухов НК; Товстоног Максим /Серпухов РК </t>
  </si>
  <si>
    <t>Центральный судья на помосте: Емельянов Алексей /Серпухов НК</t>
  </si>
  <si>
    <t>Боковые судьи на помосте: Товстоног Максим /Серпухов РК;Туманов Александр/ Серпухов НК</t>
  </si>
  <si>
    <t>Помощник главного секретаря: Длужневская Эльвира/Вологда -допинг комиссар</t>
  </si>
  <si>
    <t>Возрастная группа                 Дата рождения/Возраст</t>
  </si>
  <si>
    <t>Город/Область</t>
  </si>
  <si>
    <t>Собств. вес</t>
  </si>
  <si>
    <t>Место</t>
  </si>
  <si>
    <t>Результат</t>
  </si>
  <si>
    <t xml:space="preserve">Лично </t>
  </si>
  <si>
    <t>Товстоног М.</t>
  </si>
  <si>
    <t>Юшин А.</t>
  </si>
  <si>
    <t xml:space="preserve">Тростянский М. </t>
  </si>
  <si>
    <t>Гребнев Е.</t>
  </si>
  <si>
    <t xml:space="preserve">Емельянов А. </t>
  </si>
  <si>
    <t>Мущинский О.</t>
  </si>
  <si>
    <t>Уколова В.</t>
  </si>
  <si>
    <t>152.5</t>
  </si>
  <si>
    <t>1</t>
  </si>
  <si>
    <t>2</t>
  </si>
  <si>
    <t>3</t>
  </si>
  <si>
    <t>0</t>
  </si>
  <si>
    <t xml:space="preserve">Москва/Московская область </t>
  </si>
  <si>
    <t>53,8</t>
  </si>
  <si>
    <t>118,0</t>
  </si>
  <si>
    <t>66,7</t>
  </si>
  <si>
    <t>68,6</t>
  </si>
  <si>
    <t>68,8</t>
  </si>
  <si>
    <t>70,9</t>
  </si>
  <si>
    <t>73,1</t>
  </si>
  <si>
    <t>80,4</t>
  </si>
  <si>
    <t>82,0</t>
  </si>
  <si>
    <t>77,0</t>
  </si>
  <si>
    <t>78,3</t>
  </si>
  <si>
    <t>87,9</t>
  </si>
  <si>
    <t>85,6</t>
  </si>
  <si>
    <t>86,1</t>
  </si>
  <si>
    <t>88,5</t>
  </si>
  <si>
    <t>96,5</t>
  </si>
  <si>
    <t>95,2</t>
  </si>
  <si>
    <t>95,8</t>
  </si>
  <si>
    <t>103,7</t>
  </si>
  <si>
    <t>101,3</t>
  </si>
  <si>
    <t>103,3</t>
  </si>
  <si>
    <t>Кубок Московской области "Область жима"  IPL                                                                      Жим лежа без экипировки 
г. Серпухов, 30 апреля 2016 г.</t>
  </si>
  <si>
    <t>28,5</t>
  </si>
  <si>
    <t>47,3</t>
  </si>
  <si>
    <t>73,0</t>
  </si>
  <si>
    <t>77,1</t>
  </si>
  <si>
    <t>88,3</t>
  </si>
  <si>
    <t>89,6</t>
  </si>
  <si>
    <t>96,7</t>
  </si>
  <si>
    <t>100,1</t>
  </si>
  <si>
    <t>111,9</t>
  </si>
  <si>
    <t>115,3</t>
  </si>
  <si>
    <t xml:space="preserve">90,0 </t>
  </si>
  <si>
    <t xml:space="preserve">82,5 </t>
  </si>
  <si>
    <t xml:space="preserve">75,0 </t>
  </si>
  <si>
    <t>29</t>
  </si>
  <si>
    <t>24</t>
  </si>
  <si>
    <t>21</t>
  </si>
  <si>
    <t>19</t>
  </si>
  <si>
    <t>Кубок Московской области "Область жима"                                                                   Народный жим (1 вес) ДК 
г. Серпухов, 30 апреля 2016 г.</t>
  </si>
  <si>
    <t>Тростянский М.</t>
  </si>
  <si>
    <t>Емельянов А.</t>
  </si>
  <si>
    <t>Возрастная группа                            Дата рождения/Возраст</t>
  </si>
  <si>
    <t>30</t>
  </si>
  <si>
    <t>90,7</t>
  </si>
  <si>
    <t>Тоннаж</t>
  </si>
  <si>
    <t>Исаев М.</t>
  </si>
  <si>
    <t>Проничкин С.</t>
  </si>
  <si>
    <t>Кубок Московской области "Область жима"  IPL                                                                                       Жим лежа без экипировки ДК
г. Серпухов, 30 апреля 2016 г.</t>
  </si>
  <si>
    <t>Кубок Московской области "Область жима"                                                                                  Народный жим (1 вес)
 г. Серпухов, 30 апреля 2016 г.</t>
  </si>
  <si>
    <t>Состав судейской коллегии на Кубке Московской области                                     "Область жима" 30 апреля 2016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</si>
</sst>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47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strike/>
      <sz val="10"/>
      <name val="Arial Cyr"/>
      <family val="0"/>
    </font>
    <font>
      <b/>
      <strike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46" fillId="0" borderId="11" xfId="0" applyNumberFormat="1" applyFont="1" applyFill="1" applyBorder="1" applyAlignment="1">
      <alignment horizontal="center"/>
    </xf>
    <xf numFmtId="49" fontId="46" fillId="0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46" fillId="0" borderId="14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46" fillId="0" borderId="13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172" fontId="2" fillId="0" borderId="14" xfId="0" applyNumberFormat="1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46" fillId="0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49" fontId="0" fillId="0" borderId="11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indent="1"/>
    </xf>
    <xf numFmtId="49" fontId="3" fillId="0" borderId="11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72" fontId="3" fillId="0" borderId="18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workbookViewId="0" topLeftCell="A15">
      <selection activeCell="G16" sqref="G16"/>
    </sheetView>
  </sheetViews>
  <sheetFormatPr defaultColWidth="9.125" defaultRowHeight="12.75"/>
  <cols>
    <col min="1" max="1" width="8.00390625" style="31" customWidth="1"/>
    <col min="2" max="2" width="23.125" style="46" customWidth="1"/>
    <col min="3" max="3" width="27.125" style="5" bestFit="1" customWidth="1"/>
    <col min="4" max="4" width="9.375" style="5" customWidth="1"/>
    <col min="5" max="5" width="8.375" style="1" bestFit="1" customWidth="1"/>
    <col min="6" max="6" width="11.125" style="5" customWidth="1"/>
    <col min="7" max="7" width="32.25390625" style="5" customWidth="1"/>
    <col min="8" max="10" width="5.625" style="1" bestFit="1" customWidth="1"/>
    <col min="11" max="11" width="4.625" style="1" bestFit="1" customWidth="1"/>
    <col min="12" max="12" width="11.00390625" style="36" customWidth="1"/>
    <col min="13" max="13" width="8.625" style="31" bestFit="1" customWidth="1"/>
    <col min="14" max="14" width="19.75390625" style="5" bestFit="1" customWidth="1"/>
    <col min="15" max="16384" width="9.125" style="1" customWidth="1"/>
  </cols>
  <sheetData>
    <row r="1" spans="2:14" ht="15" customHeight="1">
      <c r="B1" s="66" t="s">
        <v>249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2:14" ht="94.5" customHeight="1" thickBot="1"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4" s="2" customFormat="1" ht="12.75" customHeight="1">
      <c r="A3" s="64" t="s">
        <v>185</v>
      </c>
      <c r="B3" s="72" t="s">
        <v>0</v>
      </c>
      <c r="C3" s="74" t="s">
        <v>182</v>
      </c>
      <c r="D3" s="74" t="s">
        <v>184</v>
      </c>
      <c r="E3" s="56" t="s">
        <v>37</v>
      </c>
      <c r="F3" s="76" t="s">
        <v>4</v>
      </c>
      <c r="G3" s="56" t="s">
        <v>183</v>
      </c>
      <c r="H3" s="56" t="s">
        <v>1</v>
      </c>
      <c r="I3" s="56"/>
      <c r="J3" s="56"/>
      <c r="K3" s="56"/>
      <c r="L3" s="77" t="s">
        <v>186</v>
      </c>
      <c r="M3" s="56" t="s">
        <v>3</v>
      </c>
      <c r="N3" s="60" t="s">
        <v>2</v>
      </c>
    </row>
    <row r="4" spans="1:14" s="2" customFormat="1" ht="21" customHeight="1" thickBot="1">
      <c r="A4" s="65"/>
      <c r="B4" s="73"/>
      <c r="C4" s="75"/>
      <c r="D4" s="75"/>
      <c r="E4" s="57"/>
      <c r="F4" s="75"/>
      <c r="G4" s="57"/>
      <c r="H4" s="3">
        <v>1</v>
      </c>
      <c r="I4" s="3">
        <v>2</v>
      </c>
      <c r="J4" s="3">
        <v>3</v>
      </c>
      <c r="K4" s="3" t="s">
        <v>38</v>
      </c>
      <c r="L4" s="78"/>
      <c r="M4" s="57"/>
      <c r="N4" s="61"/>
    </row>
    <row r="5" spans="2:13" ht="15.75">
      <c r="B5" s="62" t="s">
        <v>83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4" ht="12.75">
      <c r="A6" s="31" t="s">
        <v>196</v>
      </c>
      <c r="B6" s="42" t="s">
        <v>84</v>
      </c>
      <c r="C6" s="7" t="s">
        <v>85</v>
      </c>
      <c r="D6" s="7" t="s">
        <v>201</v>
      </c>
      <c r="E6" s="6" t="str">
        <f>"1,2141"</f>
        <v>1,2141</v>
      </c>
      <c r="F6" s="7" t="s">
        <v>187</v>
      </c>
      <c r="G6" s="7" t="s">
        <v>11</v>
      </c>
      <c r="H6" s="19" t="s">
        <v>86</v>
      </c>
      <c r="I6" s="19" t="s">
        <v>87</v>
      </c>
      <c r="J6" s="20" t="s">
        <v>88</v>
      </c>
      <c r="K6" s="15"/>
      <c r="L6" s="32" t="s">
        <v>152</v>
      </c>
      <c r="M6" s="37" t="str">
        <f>"57,6698"</f>
        <v>57,6698</v>
      </c>
      <c r="N6" s="7" t="s">
        <v>188</v>
      </c>
    </row>
    <row r="8" spans="2:13" ht="15.75">
      <c r="B8" s="58" t="s">
        <v>89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4" ht="12.75">
      <c r="A9" s="31" t="s">
        <v>196</v>
      </c>
      <c r="B9" s="42" t="s">
        <v>90</v>
      </c>
      <c r="C9" s="7" t="s">
        <v>91</v>
      </c>
      <c r="D9" s="7" t="s">
        <v>202</v>
      </c>
      <c r="E9" s="6" t="str">
        <f>"0,8021"</f>
        <v>0,8021</v>
      </c>
      <c r="F9" s="7" t="s">
        <v>187</v>
      </c>
      <c r="G9" s="7" t="s">
        <v>200</v>
      </c>
      <c r="H9" s="19" t="s">
        <v>32</v>
      </c>
      <c r="I9" s="19" t="s">
        <v>92</v>
      </c>
      <c r="J9" s="20" t="s">
        <v>93</v>
      </c>
      <c r="K9" s="15"/>
      <c r="L9" s="32" t="s">
        <v>153</v>
      </c>
      <c r="M9" s="37" t="str">
        <f>"66,1733"</f>
        <v>66,1733</v>
      </c>
      <c r="N9" s="7" t="s">
        <v>29</v>
      </c>
    </row>
    <row r="11" spans="2:13" ht="15.75">
      <c r="B11" s="58" t="s">
        <v>94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4" ht="12.75">
      <c r="A12" s="31" t="s">
        <v>196</v>
      </c>
      <c r="B12" s="42" t="s">
        <v>95</v>
      </c>
      <c r="C12" s="7" t="s">
        <v>96</v>
      </c>
      <c r="D12" s="7" t="s">
        <v>203</v>
      </c>
      <c r="E12" s="6" t="str">
        <f>"0,7785"</f>
        <v>0,7785</v>
      </c>
      <c r="F12" s="7" t="s">
        <v>187</v>
      </c>
      <c r="G12" s="7" t="s">
        <v>200</v>
      </c>
      <c r="H12" s="19" t="s">
        <v>97</v>
      </c>
      <c r="I12" s="19" t="s">
        <v>98</v>
      </c>
      <c r="J12" s="20" t="s">
        <v>99</v>
      </c>
      <c r="K12" s="15"/>
      <c r="L12" s="32" t="s">
        <v>154</v>
      </c>
      <c r="M12" s="37" t="str">
        <f>"97,3125"</f>
        <v>97,3125</v>
      </c>
      <c r="N12" s="7" t="s">
        <v>29</v>
      </c>
    </row>
    <row r="14" spans="2:13" ht="15.75">
      <c r="B14" s="58" t="s">
        <v>20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15" spans="1:14" ht="12.75">
      <c r="A15" s="31" t="s">
        <v>196</v>
      </c>
      <c r="B15" s="43" t="s">
        <v>100</v>
      </c>
      <c r="C15" s="10" t="s">
        <v>101</v>
      </c>
      <c r="D15" s="10" t="s">
        <v>204</v>
      </c>
      <c r="E15" s="9" t="str">
        <f>"0,7612"</f>
        <v>0,7612</v>
      </c>
      <c r="F15" s="10" t="s">
        <v>187</v>
      </c>
      <c r="G15" s="10" t="s">
        <v>102</v>
      </c>
      <c r="H15" s="21" t="s">
        <v>103</v>
      </c>
      <c r="I15" s="22" t="s">
        <v>103</v>
      </c>
      <c r="J15" s="21" t="s">
        <v>104</v>
      </c>
      <c r="K15" s="13"/>
      <c r="L15" s="33" t="s">
        <v>155</v>
      </c>
      <c r="M15" s="27" t="str">
        <f>"85,6350"</f>
        <v>85,6350</v>
      </c>
      <c r="N15" s="10" t="s">
        <v>29</v>
      </c>
    </row>
    <row r="16" spans="1:14" ht="12.75">
      <c r="A16" s="31" t="s">
        <v>197</v>
      </c>
      <c r="B16" s="44" t="s">
        <v>105</v>
      </c>
      <c r="C16" s="17" t="s">
        <v>106</v>
      </c>
      <c r="D16" s="17" t="s">
        <v>205</v>
      </c>
      <c r="E16" s="16" t="str">
        <f>"0,7595"</f>
        <v>0,7595</v>
      </c>
      <c r="F16" s="17" t="s">
        <v>187</v>
      </c>
      <c r="G16" s="17" t="s">
        <v>107</v>
      </c>
      <c r="H16" s="23" t="s">
        <v>23</v>
      </c>
      <c r="I16" s="23" t="s">
        <v>92</v>
      </c>
      <c r="J16" s="24" t="s">
        <v>108</v>
      </c>
      <c r="K16" s="18"/>
      <c r="L16" s="34" t="s">
        <v>153</v>
      </c>
      <c r="M16" s="28" t="str">
        <f>"62,6588"</f>
        <v>62,6588</v>
      </c>
      <c r="N16" s="17" t="s">
        <v>189</v>
      </c>
    </row>
    <row r="17" spans="1:14" ht="12.75">
      <c r="A17" s="31" t="s">
        <v>198</v>
      </c>
      <c r="B17" s="44" t="s">
        <v>109</v>
      </c>
      <c r="C17" s="17" t="s">
        <v>110</v>
      </c>
      <c r="D17" s="17" t="s">
        <v>206</v>
      </c>
      <c r="E17" s="16" t="str">
        <f>"0,7422"</f>
        <v>0,7422</v>
      </c>
      <c r="F17" s="17" t="s">
        <v>187</v>
      </c>
      <c r="G17" s="17" t="s">
        <v>107</v>
      </c>
      <c r="H17" s="23" t="s">
        <v>23</v>
      </c>
      <c r="I17" s="23" t="s">
        <v>92</v>
      </c>
      <c r="J17" s="24" t="s">
        <v>111</v>
      </c>
      <c r="K17" s="18"/>
      <c r="L17" s="34" t="s">
        <v>153</v>
      </c>
      <c r="M17" s="28" t="str">
        <f>"61,2315"</f>
        <v>61,2315</v>
      </c>
      <c r="N17" s="17" t="s">
        <v>189</v>
      </c>
    </row>
    <row r="18" spans="1:14" ht="12.75">
      <c r="A18" s="31" t="s">
        <v>196</v>
      </c>
      <c r="B18" s="44" t="s">
        <v>112</v>
      </c>
      <c r="C18" s="17" t="s">
        <v>113</v>
      </c>
      <c r="D18" s="17" t="s">
        <v>207</v>
      </c>
      <c r="E18" s="16" t="str">
        <f>"0,7256"</f>
        <v>0,7256</v>
      </c>
      <c r="F18" s="17" t="s">
        <v>187</v>
      </c>
      <c r="G18" s="17" t="s">
        <v>107</v>
      </c>
      <c r="H18" s="23" t="s">
        <v>63</v>
      </c>
      <c r="I18" s="23" t="s">
        <v>54</v>
      </c>
      <c r="J18" s="24" t="s">
        <v>114</v>
      </c>
      <c r="K18" s="18"/>
      <c r="L18" s="34" t="s">
        <v>156</v>
      </c>
      <c r="M18" s="28" t="str">
        <f>"108,8400"</f>
        <v>108,8400</v>
      </c>
      <c r="N18" s="17" t="s">
        <v>29</v>
      </c>
    </row>
    <row r="19" spans="1:14" ht="12.75">
      <c r="A19" s="31" t="s">
        <v>197</v>
      </c>
      <c r="B19" s="45" t="s">
        <v>21</v>
      </c>
      <c r="C19" s="12" t="s">
        <v>22</v>
      </c>
      <c r="D19" s="12" t="s">
        <v>23</v>
      </c>
      <c r="E19" s="11" t="str">
        <f>"0,7126"</f>
        <v>0,7126</v>
      </c>
      <c r="F19" s="12" t="s">
        <v>187</v>
      </c>
      <c r="G19" s="12" t="s">
        <v>11</v>
      </c>
      <c r="H19" s="25" t="s">
        <v>53</v>
      </c>
      <c r="I19" s="26" t="s">
        <v>54</v>
      </c>
      <c r="J19" s="26" t="s">
        <v>54</v>
      </c>
      <c r="K19" s="14"/>
      <c r="L19" s="35" t="s">
        <v>157</v>
      </c>
      <c r="M19" s="29" t="str">
        <f>"101,5455"</f>
        <v>101,5455</v>
      </c>
      <c r="N19" s="12" t="s">
        <v>190</v>
      </c>
    </row>
    <row r="21" spans="2:13" ht="15.75">
      <c r="B21" s="58" t="s">
        <v>24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</row>
    <row r="22" spans="1:14" ht="12.75">
      <c r="A22" s="31" t="s">
        <v>196</v>
      </c>
      <c r="B22" s="43" t="s">
        <v>115</v>
      </c>
      <c r="C22" s="10" t="s">
        <v>116</v>
      </c>
      <c r="D22" s="10" t="s">
        <v>208</v>
      </c>
      <c r="E22" s="9" t="str">
        <f>"0,6806"</f>
        <v>0,6806</v>
      </c>
      <c r="F22" s="10" t="s">
        <v>187</v>
      </c>
      <c r="G22" s="10" t="s">
        <v>11</v>
      </c>
      <c r="H22" s="22" t="s">
        <v>36</v>
      </c>
      <c r="I22" s="21" t="s">
        <v>67</v>
      </c>
      <c r="J22" s="21" t="s">
        <v>67</v>
      </c>
      <c r="K22" s="13"/>
      <c r="L22" s="33" t="s">
        <v>158</v>
      </c>
      <c r="M22" s="27" t="str">
        <f>"71,4630"</f>
        <v>71,4630</v>
      </c>
      <c r="N22" s="10" t="s">
        <v>191</v>
      </c>
    </row>
    <row r="23" spans="1:14" ht="12.75">
      <c r="A23" s="31" t="s">
        <v>196</v>
      </c>
      <c r="B23" s="44" t="s">
        <v>117</v>
      </c>
      <c r="C23" s="17" t="s">
        <v>118</v>
      </c>
      <c r="D23" s="17" t="s">
        <v>209</v>
      </c>
      <c r="E23" s="16" t="str">
        <f>"0,6724"</f>
        <v>0,6724</v>
      </c>
      <c r="F23" s="17" t="s">
        <v>187</v>
      </c>
      <c r="G23" s="17" t="s">
        <v>11</v>
      </c>
      <c r="H23" s="24" t="s">
        <v>119</v>
      </c>
      <c r="I23" s="23" t="s">
        <v>119</v>
      </c>
      <c r="J23" s="24" t="s">
        <v>97</v>
      </c>
      <c r="K23" s="18"/>
      <c r="L23" s="34" t="s">
        <v>159</v>
      </c>
      <c r="M23" s="28" t="str">
        <f>"77,3260"</f>
        <v>77,3260</v>
      </c>
      <c r="N23" s="17" t="s">
        <v>29</v>
      </c>
    </row>
    <row r="24" spans="1:14" ht="12.75">
      <c r="A24" s="31" t="s">
        <v>196</v>
      </c>
      <c r="B24" s="44" t="s">
        <v>25</v>
      </c>
      <c r="C24" s="17" t="s">
        <v>26</v>
      </c>
      <c r="D24" s="17" t="s">
        <v>210</v>
      </c>
      <c r="E24" s="16" t="str">
        <f>"0,6999"</f>
        <v>0,6999</v>
      </c>
      <c r="F24" s="17" t="s">
        <v>187</v>
      </c>
      <c r="G24" s="17" t="s">
        <v>27</v>
      </c>
      <c r="H24" s="23" t="s">
        <v>48</v>
      </c>
      <c r="I24" s="23" t="s">
        <v>49</v>
      </c>
      <c r="J24" s="24" t="s">
        <v>63</v>
      </c>
      <c r="K24" s="18"/>
      <c r="L24" s="34" t="s">
        <v>160</v>
      </c>
      <c r="M24" s="28" t="str">
        <f>"97,9860"</f>
        <v>97,9860</v>
      </c>
      <c r="N24" s="17" t="s">
        <v>29</v>
      </c>
    </row>
    <row r="25" spans="1:14" ht="12.75">
      <c r="A25" s="31" t="s">
        <v>197</v>
      </c>
      <c r="B25" s="45" t="s">
        <v>30</v>
      </c>
      <c r="C25" s="12" t="s">
        <v>31</v>
      </c>
      <c r="D25" s="12" t="s">
        <v>211</v>
      </c>
      <c r="E25" s="11" t="str">
        <f>"0,6922"</f>
        <v>0,6922</v>
      </c>
      <c r="F25" s="12" t="s">
        <v>187</v>
      </c>
      <c r="G25" s="12" t="s">
        <v>11</v>
      </c>
      <c r="H25" s="25" t="s">
        <v>120</v>
      </c>
      <c r="I25" s="26" t="s">
        <v>48</v>
      </c>
      <c r="J25" s="30"/>
      <c r="K25" s="14"/>
      <c r="L25" s="35" t="s">
        <v>161</v>
      </c>
      <c r="M25" s="29" t="str">
        <f>"91,7165"</f>
        <v>91,7165</v>
      </c>
      <c r="N25" s="12" t="s">
        <v>192</v>
      </c>
    </row>
    <row r="27" spans="2:13" ht="15.75"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28" spans="1:14" ht="12.75">
      <c r="A28" s="31" t="s">
        <v>196</v>
      </c>
      <c r="B28" s="43" t="s">
        <v>121</v>
      </c>
      <c r="C28" s="10" t="s">
        <v>122</v>
      </c>
      <c r="D28" s="10" t="s">
        <v>212</v>
      </c>
      <c r="E28" s="9" t="str">
        <f>"0,6463"</f>
        <v>0,6463</v>
      </c>
      <c r="F28" s="10" t="s">
        <v>187</v>
      </c>
      <c r="G28" s="10" t="s">
        <v>11</v>
      </c>
      <c r="H28" s="22" t="s">
        <v>54</v>
      </c>
      <c r="I28" s="22" t="s">
        <v>123</v>
      </c>
      <c r="J28" s="22" t="s">
        <v>55</v>
      </c>
      <c r="K28" s="13"/>
      <c r="L28" s="33" t="s">
        <v>162</v>
      </c>
      <c r="M28" s="27" t="str">
        <f>"106,6395"</f>
        <v>106,6395</v>
      </c>
      <c r="N28" s="10" t="s">
        <v>29</v>
      </c>
    </row>
    <row r="29" spans="2:14" ht="12.75">
      <c r="B29" s="44" t="s">
        <v>124</v>
      </c>
      <c r="C29" s="17" t="s">
        <v>125</v>
      </c>
      <c r="D29" s="17" t="s">
        <v>213</v>
      </c>
      <c r="E29" s="16" t="str">
        <f>"0,6557"</f>
        <v>0,6557</v>
      </c>
      <c r="F29" s="17" t="s">
        <v>187</v>
      </c>
      <c r="G29" s="17" t="s">
        <v>126</v>
      </c>
      <c r="H29" s="24" t="s">
        <v>48</v>
      </c>
      <c r="I29" s="24" t="s">
        <v>48</v>
      </c>
      <c r="J29" s="24" t="s">
        <v>48</v>
      </c>
      <c r="K29" s="18"/>
      <c r="L29" s="51">
        <v>0</v>
      </c>
      <c r="M29" s="28" t="s">
        <v>199</v>
      </c>
      <c r="N29" s="17" t="s">
        <v>29</v>
      </c>
    </row>
    <row r="30" spans="1:14" ht="12.75">
      <c r="A30" s="31" t="s">
        <v>196</v>
      </c>
      <c r="B30" s="44" t="s">
        <v>127</v>
      </c>
      <c r="C30" s="17" t="s">
        <v>128</v>
      </c>
      <c r="D30" s="17" t="s">
        <v>214</v>
      </c>
      <c r="E30" s="16" t="str">
        <f>"0,6536"</f>
        <v>0,6536</v>
      </c>
      <c r="F30" s="17" t="s">
        <v>187</v>
      </c>
      <c r="G30" s="17" t="s">
        <v>11</v>
      </c>
      <c r="H30" s="24" t="s">
        <v>98</v>
      </c>
      <c r="I30" s="23" t="s">
        <v>98</v>
      </c>
      <c r="J30" s="23" t="s">
        <v>48</v>
      </c>
      <c r="K30" s="18"/>
      <c r="L30" s="34" t="s">
        <v>163</v>
      </c>
      <c r="M30" s="28" t="str">
        <f>"88,2360"</f>
        <v>88,2360</v>
      </c>
      <c r="N30" s="17" t="s">
        <v>29</v>
      </c>
    </row>
    <row r="31" spans="1:14" ht="12.75">
      <c r="A31" s="31" t="s">
        <v>196</v>
      </c>
      <c r="B31" s="45" t="s">
        <v>129</v>
      </c>
      <c r="C31" s="12" t="s">
        <v>130</v>
      </c>
      <c r="D31" s="12" t="s">
        <v>215</v>
      </c>
      <c r="E31" s="11" t="str">
        <f>"0,6440"</f>
        <v>0,6440</v>
      </c>
      <c r="F31" s="12" t="s">
        <v>187</v>
      </c>
      <c r="G31" s="12" t="s">
        <v>131</v>
      </c>
      <c r="H31" s="25" t="s">
        <v>48</v>
      </c>
      <c r="I31" s="26" t="s">
        <v>132</v>
      </c>
      <c r="J31" s="26" t="s">
        <v>132</v>
      </c>
      <c r="K31" s="14"/>
      <c r="L31" s="35" t="s">
        <v>163</v>
      </c>
      <c r="M31" s="29" t="str">
        <f>"96,8512"</f>
        <v>96,8512</v>
      </c>
      <c r="N31" s="12" t="s">
        <v>29</v>
      </c>
    </row>
    <row r="32" spans="8:10" ht="12.75">
      <c r="H32" s="31"/>
      <c r="I32" s="31"/>
      <c r="J32" s="31"/>
    </row>
    <row r="33" spans="2:13" ht="15.75">
      <c r="B33" s="58" t="s">
        <v>8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spans="1:14" ht="12.75">
      <c r="A34" s="31" t="s">
        <v>196</v>
      </c>
      <c r="B34" s="43" t="s">
        <v>133</v>
      </c>
      <c r="C34" s="10" t="s">
        <v>134</v>
      </c>
      <c r="D34" s="10" t="s">
        <v>216</v>
      </c>
      <c r="E34" s="9" t="str">
        <f>"0,6177"</f>
        <v>0,6177</v>
      </c>
      <c r="F34" s="10" t="s">
        <v>187</v>
      </c>
      <c r="G34" s="10" t="s">
        <v>27</v>
      </c>
      <c r="H34" s="22" t="s">
        <v>135</v>
      </c>
      <c r="I34" s="22" t="s">
        <v>55</v>
      </c>
      <c r="J34" s="21" t="s">
        <v>136</v>
      </c>
      <c r="K34" s="13"/>
      <c r="L34" s="33" t="s">
        <v>162</v>
      </c>
      <c r="M34" s="27" t="str">
        <f>"101,9205"</f>
        <v>101,9205</v>
      </c>
      <c r="N34" s="10" t="s">
        <v>29</v>
      </c>
    </row>
    <row r="35" spans="1:14" ht="12.75">
      <c r="A35" s="31" t="s">
        <v>197</v>
      </c>
      <c r="B35" s="44" t="s">
        <v>137</v>
      </c>
      <c r="C35" s="17" t="s">
        <v>138</v>
      </c>
      <c r="D35" s="17" t="s">
        <v>217</v>
      </c>
      <c r="E35" s="16" t="str">
        <f>"0,6214"</f>
        <v>0,6214</v>
      </c>
      <c r="F35" s="17" t="s">
        <v>187</v>
      </c>
      <c r="G35" s="17" t="s">
        <v>11</v>
      </c>
      <c r="H35" s="24" t="s">
        <v>114</v>
      </c>
      <c r="I35" s="24" t="s">
        <v>114</v>
      </c>
      <c r="J35" s="23" t="s">
        <v>114</v>
      </c>
      <c r="K35" s="18"/>
      <c r="L35" s="34" t="s">
        <v>164</v>
      </c>
      <c r="M35" s="28" t="str">
        <f>"96,3170"</f>
        <v>96,3170</v>
      </c>
      <c r="N35" s="17" t="s">
        <v>29</v>
      </c>
    </row>
    <row r="36" spans="1:14" ht="12.75">
      <c r="A36" s="31" t="s">
        <v>198</v>
      </c>
      <c r="B36" s="45" t="s">
        <v>139</v>
      </c>
      <c r="C36" s="12" t="s">
        <v>140</v>
      </c>
      <c r="D36" s="12" t="s">
        <v>218</v>
      </c>
      <c r="E36" s="11" t="str">
        <f>"0,6197"</f>
        <v>0,6197</v>
      </c>
      <c r="F36" s="12" t="s">
        <v>187</v>
      </c>
      <c r="G36" s="12" t="s">
        <v>11</v>
      </c>
      <c r="H36" s="25" t="s">
        <v>132</v>
      </c>
      <c r="I36" s="26" t="s">
        <v>135</v>
      </c>
      <c r="J36" s="26" t="s">
        <v>135</v>
      </c>
      <c r="K36" s="14"/>
      <c r="L36" s="35" t="s">
        <v>195</v>
      </c>
      <c r="M36" s="29" t="str">
        <f>"94,5043"</f>
        <v>94,5043</v>
      </c>
      <c r="N36" s="12" t="s">
        <v>193</v>
      </c>
    </row>
    <row r="38" spans="2:13" ht="15.75">
      <c r="B38" s="58" t="s">
        <v>33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</row>
    <row r="39" spans="1:14" ht="12.75">
      <c r="A39" s="31" t="s">
        <v>196</v>
      </c>
      <c r="B39" s="43" t="s">
        <v>34</v>
      </c>
      <c r="C39" s="10" t="s">
        <v>35</v>
      </c>
      <c r="D39" s="10" t="s">
        <v>219</v>
      </c>
      <c r="E39" s="9" t="str">
        <f>"0,6002"</f>
        <v>0,6002</v>
      </c>
      <c r="F39" s="10" t="s">
        <v>187</v>
      </c>
      <c r="G39" s="10" t="s">
        <v>11</v>
      </c>
      <c r="H39" s="39" t="s">
        <v>120</v>
      </c>
      <c r="I39" s="22" t="s">
        <v>141</v>
      </c>
      <c r="J39" s="22" t="s">
        <v>114</v>
      </c>
      <c r="K39" s="13"/>
      <c r="L39" s="33" t="s">
        <v>164</v>
      </c>
      <c r="M39" s="27" t="str">
        <f>"93,0310"</f>
        <v>93,0310</v>
      </c>
      <c r="N39" s="10" t="s">
        <v>29</v>
      </c>
    </row>
    <row r="40" spans="1:14" ht="12.75">
      <c r="A40" s="31" t="s">
        <v>197</v>
      </c>
      <c r="B40" s="44" t="s">
        <v>142</v>
      </c>
      <c r="C40" s="17" t="s">
        <v>143</v>
      </c>
      <c r="D40" s="17" t="s">
        <v>220</v>
      </c>
      <c r="E40" s="16" t="str">
        <f>"0,6055"</f>
        <v>0,6055</v>
      </c>
      <c r="F40" s="17" t="s">
        <v>187</v>
      </c>
      <c r="G40" s="17" t="s">
        <v>11</v>
      </c>
      <c r="H40" s="38" t="s">
        <v>141</v>
      </c>
      <c r="I40" s="24" t="s">
        <v>141</v>
      </c>
      <c r="J40" s="23" t="s">
        <v>141</v>
      </c>
      <c r="K40" s="18"/>
      <c r="L40" s="34" t="s">
        <v>165</v>
      </c>
      <c r="M40" s="28" t="str">
        <f>"89,3112"</f>
        <v>89,3112</v>
      </c>
      <c r="N40" s="17" t="s">
        <v>29</v>
      </c>
    </row>
    <row r="41" spans="1:14" ht="12.75">
      <c r="A41" s="31" t="s">
        <v>198</v>
      </c>
      <c r="B41" s="45" t="s">
        <v>144</v>
      </c>
      <c r="C41" s="12" t="s">
        <v>145</v>
      </c>
      <c r="D41" s="12" t="s">
        <v>221</v>
      </c>
      <c r="E41" s="11" t="str">
        <f>"0,6011"</f>
        <v>0,6011</v>
      </c>
      <c r="F41" s="12" t="s">
        <v>187</v>
      </c>
      <c r="G41" s="12" t="s">
        <v>200</v>
      </c>
      <c r="H41" s="40" t="s">
        <v>146</v>
      </c>
      <c r="I41" s="25" t="s">
        <v>147</v>
      </c>
      <c r="J41" s="25" t="s">
        <v>148</v>
      </c>
      <c r="K41" s="14"/>
      <c r="L41" s="35" t="s">
        <v>166</v>
      </c>
      <c r="M41" s="29" t="str">
        <f>"40,5743"</f>
        <v>40,5743</v>
      </c>
      <c r="N41" s="12" t="s">
        <v>194</v>
      </c>
    </row>
    <row r="42" spans="8:10" ht="12.75">
      <c r="H42" s="31"/>
      <c r="I42" s="31"/>
      <c r="J42" s="31"/>
    </row>
    <row r="44" spans="2:3" ht="18">
      <c r="B44" s="47" t="s">
        <v>14</v>
      </c>
      <c r="C44" s="47"/>
    </row>
    <row r="46" spans="2:6" ht="13.5">
      <c r="B46" s="48" t="s">
        <v>16</v>
      </c>
      <c r="C46" s="50" t="s">
        <v>17</v>
      </c>
      <c r="D46" s="50" t="s">
        <v>18</v>
      </c>
      <c r="E46" s="8" t="s">
        <v>19</v>
      </c>
      <c r="F46" s="50" t="s">
        <v>79</v>
      </c>
    </row>
    <row r="47" spans="1:6" ht="12.75">
      <c r="A47" s="31" t="s">
        <v>196</v>
      </c>
      <c r="B47" s="49" t="s">
        <v>112</v>
      </c>
      <c r="C47" s="1" t="s">
        <v>15</v>
      </c>
      <c r="D47" s="31" t="s">
        <v>235</v>
      </c>
      <c r="E47" s="31" t="s">
        <v>54</v>
      </c>
      <c r="F47" s="31" t="s">
        <v>149</v>
      </c>
    </row>
    <row r="48" spans="1:6" ht="12.75">
      <c r="A48" s="31" t="s">
        <v>197</v>
      </c>
      <c r="B48" s="49" t="s">
        <v>133</v>
      </c>
      <c r="C48" s="1" t="s">
        <v>15</v>
      </c>
      <c r="D48" s="31" t="s">
        <v>66</v>
      </c>
      <c r="E48" s="31" t="s">
        <v>55</v>
      </c>
      <c r="F48" s="31" t="s">
        <v>150</v>
      </c>
    </row>
    <row r="49" spans="1:6" ht="12.75">
      <c r="A49" s="31" t="s">
        <v>198</v>
      </c>
      <c r="B49" s="49" t="s">
        <v>21</v>
      </c>
      <c r="C49" s="1" t="s">
        <v>15</v>
      </c>
      <c r="D49" s="31" t="s">
        <v>235</v>
      </c>
      <c r="E49" s="31" t="s">
        <v>53</v>
      </c>
      <c r="F49" s="31" t="s">
        <v>151</v>
      </c>
    </row>
  </sheetData>
  <sheetProtection/>
  <mergeCells count="20"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B27:M27"/>
    <mergeCell ref="B33:M33"/>
    <mergeCell ref="B38:M38"/>
    <mergeCell ref="N3:N4"/>
    <mergeCell ref="B5:M5"/>
    <mergeCell ref="B8:M8"/>
    <mergeCell ref="B11:M11"/>
    <mergeCell ref="B14:M14"/>
    <mergeCell ref="B21:M21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3">
      <selection activeCell="M34" sqref="M34"/>
    </sheetView>
  </sheetViews>
  <sheetFormatPr defaultColWidth="9.125" defaultRowHeight="12.75"/>
  <cols>
    <col min="1" max="1" width="8.125" style="31" customWidth="1"/>
    <col min="2" max="2" width="21.00390625" style="46" customWidth="1"/>
    <col min="3" max="3" width="27.125" style="5" bestFit="1" customWidth="1"/>
    <col min="4" max="4" width="9.375" style="5" customWidth="1"/>
    <col min="5" max="5" width="8.375" style="1" bestFit="1" customWidth="1"/>
    <col min="6" max="6" width="12.625" style="5" customWidth="1"/>
    <col min="7" max="7" width="28.25390625" style="5" customWidth="1"/>
    <col min="8" max="10" width="5.625" style="1" bestFit="1" customWidth="1"/>
    <col min="11" max="11" width="4.625" style="1" bestFit="1" customWidth="1"/>
    <col min="12" max="12" width="11.00390625" style="36" customWidth="1"/>
    <col min="13" max="13" width="8.625" style="31" bestFit="1" customWidth="1"/>
    <col min="14" max="14" width="16.375" style="5" customWidth="1"/>
    <col min="15" max="16384" width="9.125" style="1" customWidth="1"/>
  </cols>
  <sheetData>
    <row r="1" spans="2:14" ht="15" customHeight="1">
      <c r="B1" s="66" t="s">
        <v>222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2:14" ht="94.5" customHeight="1" thickBot="1"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4" s="2" customFormat="1" ht="12.75" customHeight="1">
      <c r="A3" s="64" t="s">
        <v>185</v>
      </c>
      <c r="B3" s="72" t="s">
        <v>0</v>
      </c>
      <c r="C3" s="74" t="s">
        <v>182</v>
      </c>
      <c r="D3" s="74" t="s">
        <v>184</v>
      </c>
      <c r="E3" s="56" t="s">
        <v>37</v>
      </c>
      <c r="F3" s="76" t="s">
        <v>4</v>
      </c>
      <c r="G3" s="56" t="s">
        <v>183</v>
      </c>
      <c r="H3" s="56" t="s">
        <v>1</v>
      </c>
      <c r="I3" s="56"/>
      <c r="J3" s="56"/>
      <c r="K3" s="56"/>
      <c r="L3" s="77" t="s">
        <v>186</v>
      </c>
      <c r="M3" s="56" t="s">
        <v>3</v>
      </c>
      <c r="N3" s="60" t="s">
        <v>2</v>
      </c>
    </row>
    <row r="4" spans="1:14" s="2" customFormat="1" ht="21" customHeight="1" thickBot="1">
      <c r="A4" s="65"/>
      <c r="B4" s="73"/>
      <c r="C4" s="75"/>
      <c r="D4" s="75"/>
      <c r="E4" s="57"/>
      <c r="F4" s="75"/>
      <c r="G4" s="57"/>
      <c r="H4" s="3">
        <v>1</v>
      </c>
      <c r="I4" s="3">
        <v>2</v>
      </c>
      <c r="J4" s="3">
        <v>3</v>
      </c>
      <c r="K4" s="3" t="s">
        <v>38</v>
      </c>
      <c r="L4" s="78"/>
      <c r="M4" s="57"/>
      <c r="N4" s="61"/>
    </row>
    <row r="5" spans="2:13" ht="15.75">
      <c r="B5" s="62" t="s">
        <v>39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4" ht="12.75">
      <c r="A6" s="31" t="s">
        <v>196</v>
      </c>
      <c r="B6" s="43" t="s">
        <v>40</v>
      </c>
      <c r="C6" s="10" t="s">
        <v>41</v>
      </c>
      <c r="D6" s="10" t="s">
        <v>223</v>
      </c>
      <c r="E6" s="9" t="str">
        <f>"1,3354"</f>
        <v>1,3354</v>
      </c>
      <c r="F6" s="10" t="s">
        <v>187</v>
      </c>
      <c r="G6" s="10" t="s">
        <v>11</v>
      </c>
      <c r="H6" s="22" t="s">
        <v>42</v>
      </c>
      <c r="I6" s="22" t="s">
        <v>43</v>
      </c>
      <c r="J6" s="21" t="s">
        <v>13</v>
      </c>
      <c r="K6" s="13"/>
      <c r="L6" s="27" t="s">
        <v>167</v>
      </c>
      <c r="M6" s="27" t="str">
        <f>"33,3850"</f>
        <v>33,3850</v>
      </c>
      <c r="N6" s="10" t="s">
        <v>248</v>
      </c>
    </row>
    <row r="7" spans="1:14" ht="12.75">
      <c r="A7" s="31" t="s">
        <v>197</v>
      </c>
      <c r="B7" s="45" t="s">
        <v>44</v>
      </c>
      <c r="C7" s="12" t="s">
        <v>45</v>
      </c>
      <c r="D7" s="12" t="s">
        <v>224</v>
      </c>
      <c r="E7" s="11" t="str">
        <f>"1,0882"</f>
        <v>1,0882</v>
      </c>
      <c r="F7" s="12" t="s">
        <v>187</v>
      </c>
      <c r="G7" s="12" t="s">
        <v>11</v>
      </c>
      <c r="H7" s="25" t="s">
        <v>42</v>
      </c>
      <c r="I7" s="25" t="s">
        <v>43</v>
      </c>
      <c r="J7" s="26" t="s">
        <v>13</v>
      </c>
      <c r="K7" s="14"/>
      <c r="L7" s="29" t="s">
        <v>167</v>
      </c>
      <c r="M7" s="29" t="str">
        <f>"27,2050"</f>
        <v>27,2050</v>
      </c>
      <c r="N7" s="12" t="s">
        <v>29</v>
      </c>
    </row>
    <row r="8" ht="12.75">
      <c r="L8" s="31"/>
    </row>
    <row r="9" spans="2:13" ht="15.75">
      <c r="B9" s="58" t="s">
        <v>20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4" ht="12.75">
      <c r="A10" s="31" t="s">
        <v>196</v>
      </c>
      <c r="B10" s="42" t="s">
        <v>46</v>
      </c>
      <c r="C10" s="7" t="s">
        <v>47</v>
      </c>
      <c r="D10" s="7" t="s">
        <v>225</v>
      </c>
      <c r="E10" s="6" t="str">
        <f>"0,7264"</f>
        <v>0,7264</v>
      </c>
      <c r="F10" s="7" t="s">
        <v>187</v>
      </c>
      <c r="G10" s="7" t="s">
        <v>11</v>
      </c>
      <c r="H10" s="19" t="s">
        <v>48</v>
      </c>
      <c r="I10" s="20" t="s">
        <v>49</v>
      </c>
      <c r="J10" s="20" t="s">
        <v>49</v>
      </c>
      <c r="K10" s="15"/>
      <c r="L10" s="37" t="s">
        <v>163</v>
      </c>
      <c r="M10" s="37" t="str">
        <f>"98,0640"</f>
        <v>98,0640</v>
      </c>
      <c r="N10" s="7" t="s">
        <v>29</v>
      </c>
    </row>
    <row r="11" spans="8:12" ht="12.75">
      <c r="H11" s="31"/>
      <c r="I11" s="31"/>
      <c r="J11" s="31"/>
      <c r="L11" s="31"/>
    </row>
    <row r="12" spans="2:13" ht="15.75">
      <c r="B12" s="58" t="s">
        <v>24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</row>
    <row r="13" spans="1:14" ht="12.75">
      <c r="A13" s="31" t="s">
        <v>196</v>
      </c>
      <c r="B13" s="42" t="s">
        <v>50</v>
      </c>
      <c r="C13" s="7" t="s">
        <v>51</v>
      </c>
      <c r="D13" s="7" t="s">
        <v>226</v>
      </c>
      <c r="E13" s="6" t="str">
        <f>"0,6993"</f>
        <v>0,6993</v>
      </c>
      <c r="F13" s="7" t="s">
        <v>187</v>
      </c>
      <c r="G13" s="7" t="s">
        <v>52</v>
      </c>
      <c r="H13" s="19" t="s">
        <v>53</v>
      </c>
      <c r="I13" s="19" t="s">
        <v>54</v>
      </c>
      <c r="J13" s="20" t="s">
        <v>55</v>
      </c>
      <c r="K13" s="15"/>
      <c r="L13" s="37" t="s">
        <v>156</v>
      </c>
      <c r="M13" s="37" t="str">
        <f>"104,8950"</f>
        <v>104,8950</v>
      </c>
      <c r="N13" s="7" t="s">
        <v>29</v>
      </c>
    </row>
    <row r="14" ht="12.75">
      <c r="L14" s="31"/>
    </row>
    <row r="15" spans="2:13" ht="15.75">
      <c r="B15" s="58" t="s">
        <v>56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</row>
    <row r="16" spans="1:14" ht="12.75">
      <c r="A16" s="31" t="s">
        <v>196</v>
      </c>
      <c r="B16" s="43" t="s">
        <v>57</v>
      </c>
      <c r="C16" s="10" t="s">
        <v>58</v>
      </c>
      <c r="D16" s="10" t="s">
        <v>227</v>
      </c>
      <c r="E16" s="9" t="str">
        <f>"0,6447"</f>
        <v>0,6447</v>
      </c>
      <c r="F16" s="10" t="s">
        <v>187</v>
      </c>
      <c r="G16" s="10" t="s">
        <v>11</v>
      </c>
      <c r="H16" s="22" t="s">
        <v>55</v>
      </c>
      <c r="I16" s="21" t="s">
        <v>59</v>
      </c>
      <c r="J16" s="21" t="s">
        <v>60</v>
      </c>
      <c r="K16" s="13"/>
      <c r="L16" s="27" t="s">
        <v>162</v>
      </c>
      <c r="M16" s="27" t="str">
        <f>"106,3755"</f>
        <v>106,3755</v>
      </c>
      <c r="N16" s="10" t="s">
        <v>29</v>
      </c>
    </row>
    <row r="17" spans="1:14" ht="12.75">
      <c r="A17" s="31" t="s">
        <v>196</v>
      </c>
      <c r="B17" s="45" t="s">
        <v>61</v>
      </c>
      <c r="C17" s="12" t="s">
        <v>62</v>
      </c>
      <c r="D17" s="12" t="s">
        <v>228</v>
      </c>
      <c r="E17" s="11" t="str">
        <f>"0,6398"</f>
        <v>0,6398</v>
      </c>
      <c r="F17" s="12" t="s">
        <v>187</v>
      </c>
      <c r="G17" s="12" t="s">
        <v>11</v>
      </c>
      <c r="H17" s="25" t="s">
        <v>48</v>
      </c>
      <c r="I17" s="25" t="s">
        <v>63</v>
      </c>
      <c r="J17" s="25" t="s">
        <v>54</v>
      </c>
      <c r="K17" s="14"/>
      <c r="L17" s="29" t="s">
        <v>156</v>
      </c>
      <c r="M17" s="29" t="str">
        <f>"103,4557"</f>
        <v>103,4557</v>
      </c>
      <c r="N17" s="12" t="s">
        <v>242</v>
      </c>
    </row>
    <row r="18" ht="12.75">
      <c r="L18" s="31"/>
    </row>
    <row r="19" spans="2:13" ht="15.75">
      <c r="B19" s="58" t="s">
        <v>8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</row>
    <row r="20" spans="1:14" ht="12.75">
      <c r="A20" s="31" t="s">
        <v>196</v>
      </c>
      <c r="B20" s="42" t="s">
        <v>64</v>
      </c>
      <c r="C20" s="7" t="s">
        <v>65</v>
      </c>
      <c r="D20" s="7" t="s">
        <v>229</v>
      </c>
      <c r="E20" s="6" t="str">
        <f>"0,6172"</f>
        <v>0,6172</v>
      </c>
      <c r="F20" s="7" t="s">
        <v>187</v>
      </c>
      <c r="G20" s="7" t="s">
        <v>11</v>
      </c>
      <c r="H20" s="19" t="s">
        <v>66</v>
      </c>
      <c r="I20" s="20" t="s">
        <v>67</v>
      </c>
      <c r="J20" s="20" t="s">
        <v>67</v>
      </c>
      <c r="K20" s="15"/>
      <c r="L20" s="37" t="s">
        <v>168</v>
      </c>
      <c r="M20" s="37" t="str">
        <f>"75,7922"</f>
        <v>75,7922</v>
      </c>
      <c r="N20" s="7" t="s">
        <v>29</v>
      </c>
    </row>
    <row r="21" ht="12.75">
      <c r="L21" s="31"/>
    </row>
    <row r="22" spans="2:13" ht="15.75">
      <c r="B22" s="58" t="s">
        <v>33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4" ht="12.75">
      <c r="A23" s="31" t="s">
        <v>196</v>
      </c>
      <c r="B23" s="42" t="s">
        <v>68</v>
      </c>
      <c r="C23" s="7" t="s">
        <v>69</v>
      </c>
      <c r="D23" s="7" t="s">
        <v>230</v>
      </c>
      <c r="E23" s="6" t="str">
        <f>"0,6083"</f>
        <v>0,6083</v>
      </c>
      <c r="F23" s="7" t="s">
        <v>187</v>
      </c>
      <c r="G23" s="7" t="s">
        <v>11</v>
      </c>
      <c r="H23" s="19" t="s">
        <v>70</v>
      </c>
      <c r="I23" s="19" t="s">
        <v>48</v>
      </c>
      <c r="J23" s="19" t="s">
        <v>49</v>
      </c>
      <c r="K23" s="15"/>
      <c r="L23" s="37" t="s">
        <v>160</v>
      </c>
      <c r="M23" s="37" t="str">
        <f>"85,1620"</f>
        <v>85,1620</v>
      </c>
      <c r="N23" s="7" t="s">
        <v>247</v>
      </c>
    </row>
    <row r="24" ht="12.75">
      <c r="L24" s="31"/>
    </row>
    <row r="25" spans="2:13" ht="15.75">
      <c r="B25" s="58" t="s">
        <v>71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4" ht="12.75">
      <c r="A26" s="31" t="s">
        <v>196</v>
      </c>
      <c r="B26" s="43" t="s">
        <v>72</v>
      </c>
      <c r="C26" s="10" t="s">
        <v>73</v>
      </c>
      <c r="D26" s="10" t="s">
        <v>231</v>
      </c>
      <c r="E26" s="9" t="str">
        <f>"0,5855"</f>
        <v>0,5855</v>
      </c>
      <c r="F26" s="10" t="s">
        <v>187</v>
      </c>
      <c r="G26" s="10" t="s">
        <v>11</v>
      </c>
      <c r="H26" s="22" t="s">
        <v>70</v>
      </c>
      <c r="I26" s="21" t="s">
        <v>48</v>
      </c>
      <c r="J26" s="21" t="s">
        <v>74</v>
      </c>
      <c r="K26" s="13"/>
      <c r="L26" s="27" t="s">
        <v>169</v>
      </c>
      <c r="M26" s="27" t="str">
        <f>"76,1150"</f>
        <v>76,1150</v>
      </c>
      <c r="N26" s="10" t="s">
        <v>29</v>
      </c>
    </row>
    <row r="27" spans="1:14" ht="12.75">
      <c r="A27" s="31" t="s">
        <v>196</v>
      </c>
      <c r="B27" s="45" t="s">
        <v>75</v>
      </c>
      <c r="C27" s="12" t="s">
        <v>76</v>
      </c>
      <c r="D27" s="12" t="s">
        <v>232</v>
      </c>
      <c r="E27" s="11" t="str">
        <f>"0,5806"</f>
        <v>0,5806</v>
      </c>
      <c r="F27" s="12" t="s">
        <v>187</v>
      </c>
      <c r="G27" s="12" t="s">
        <v>11</v>
      </c>
      <c r="H27" s="25" t="s">
        <v>77</v>
      </c>
      <c r="I27" s="26" t="s">
        <v>78</v>
      </c>
      <c r="J27" s="26" t="s">
        <v>78</v>
      </c>
      <c r="K27" s="14"/>
      <c r="L27" s="29" t="s">
        <v>170</v>
      </c>
      <c r="M27" s="29" t="str">
        <f>"111,8584"</f>
        <v>111,8584</v>
      </c>
      <c r="N27" s="12" t="s">
        <v>29</v>
      </c>
    </row>
    <row r="28" ht="12.75">
      <c r="L28" s="31"/>
    </row>
    <row r="29" ht="12.75">
      <c r="L29" s="31"/>
    </row>
    <row r="30" spans="2:12" ht="18">
      <c r="B30" s="47" t="s">
        <v>14</v>
      </c>
      <c r="C30" s="47"/>
      <c r="L30" s="31"/>
    </row>
    <row r="31" ht="12.75">
      <c r="L31" s="31"/>
    </row>
    <row r="32" spans="2:12" ht="13.5">
      <c r="B32" s="48" t="s">
        <v>16</v>
      </c>
      <c r="C32" s="50" t="s">
        <v>17</v>
      </c>
      <c r="D32" s="50" t="s">
        <v>18</v>
      </c>
      <c r="E32" s="8" t="s">
        <v>19</v>
      </c>
      <c r="F32" s="50" t="s">
        <v>79</v>
      </c>
      <c r="L32" s="31"/>
    </row>
    <row r="33" spans="1:12" ht="12.75">
      <c r="A33" s="31" t="s">
        <v>196</v>
      </c>
      <c r="B33" s="49" t="s">
        <v>57</v>
      </c>
      <c r="C33" s="1" t="s">
        <v>15</v>
      </c>
      <c r="D33" s="31" t="s">
        <v>233</v>
      </c>
      <c r="E33" s="31" t="s">
        <v>55</v>
      </c>
      <c r="F33" s="31" t="s">
        <v>80</v>
      </c>
      <c r="L33" s="31"/>
    </row>
    <row r="34" spans="1:12" ht="12.75">
      <c r="A34" s="31" t="s">
        <v>197</v>
      </c>
      <c r="B34" s="49" t="s">
        <v>50</v>
      </c>
      <c r="C34" s="1" t="s">
        <v>15</v>
      </c>
      <c r="D34" s="31" t="s">
        <v>234</v>
      </c>
      <c r="E34" s="31" t="s">
        <v>54</v>
      </c>
      <c r="F34" s="31" t="s">
        <v>81</v>
      </c>
      <c r="L34" s="31"/>
    </row>
    <row r="35" spans="1:12" ht="12.75">
      <c r="A35" s="31" t="s">
        <v>198</v>
      </c>
      <c r="B35" s="49" t="s">
        <v>46</v>
      </c>
      <c r="C35" s="1" t="s">
        <v>15</v>
      </c>
      <c r="D35" s="31" t="s">
        <v>235</v>
      </c>
      <c r="E35" s="31" t="s">
        <v>48</v>
      </c>
      <c r="F35" s="31" t="s">
        <v>82</v>
      </c>
      <c r="L35" s="31"/>
    </row>
    <row r="36" ht="12.75">
      <c r="L36" s="31"/>
    </row>
  </sheetData>
  <sheetProtection/>
  <mergeCells count="19">
    <mergeCell ref="G3:G4"/>
    <mergeCell ref="H3:K3"/>
    <mergeCell ref="L3:L4"/>
    <mergeCell ref="M3:M4"/>
    <mergeCell ref="N3:N4"/>
    <mergeCell ref="B5:M5"/>
    <mergeCell ref="B1:N2"/>
    <mergeCell ref="A3:A4"/>
    <mergeCell ref="B3:B4"/>
    <mergeCell ref="C3:C4"/>
    <mergeCell ref="D3:D4"/>
    <mergeCell ref="E3:E4"/>
    <mergeCell ref="F3:F4"/>
    <mergeCell ref="B9:M9"/>
    <mergeCell ref="B12:M12"/>
    <mergeCell ref="B15:M15"/>
    <mergeCell ref="B19:M19"/>
    <mergeCell ref="B22:M22"/>
    <mergeCell ref="B25:M2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workbookViewId="0" topLeftCell="A1">
      <selection activeCell="H20" sqref="H20"/>
    </sheetView>
  </sheetViews>
  <sheetFormatPr defaultColWidth="9.125" defaultRowHeight="12.75"/>
  <cols>
    <col min="1" max="1" width="9.125" style="31" customWidth="1"/>
    <col min="2" max="2" width="20.25390625" style="46" customWidth="1"/>
    <col min="3" max="3" width="28.00390625" style="5" customWidth="1"/>
    <col min="4" max="4" width="10.625" style="5" bestFit="1" customWidth="1"/>
    <col min="5" max="5" width="8.375" style="1" bestFit="1" customWidth="1"/>
    <col min="6" max="6" width="16.00390625" style="5" customWidth="1"/>
    <col min="7" max="7" width="32.00390625" style="5" customWidth="1"/>
    <col min="8" max="8" width="7.00390625" style="1" customWidth="1"/>
    <col min="9" max="9" width="9.00390625" style="1" customWidth="1"/>
    <col min="10" max="10" width="9.625" style="31" customWidth="1"/>
    <col min="11" max="11" width="9.625" style="31" bestFit="1" customWidth="1"/>
    <col min="12" max="12" width="15.125" style="5" customWidth="1"/>
    <col min="13" max="16384" width="9.125" style="1" customWidth="1"/>
  </cols>
  <sheetData>
    <row r="1" spans="2:12" ht="15" customHeight="1">
      <c r="B1" s="66" t="s">
        <v>240</v>
      </c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2:12" ht="102.75" customHeight="1" thickBot="1">
      <c r="B2" s="69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2" s="2" customFormat="1" ht="12.75" customHeight="1">
      <c r="A3" s="64" t="s">
        <v>185</v>
      </c>
      <c r="B3" s="72" t="s">
        <v>0</v>
      </c>
      <c r="C3" s="74" t="s">
        <v>243</v>
      </c>
      <c r="D3" s="74" t="s">
        <v>184</v>
      </c>
      <c r="E3" s="56" t="s">
        <v>7</v>
      </c>
      <c r="F3" s="76" t="s">
        <v>4</v>
      </c>
      <c r="G3" s="56" t="s">
        <v>183</v>
      </c>
      <c r="H3" s="56" t="s">
        <v>1</v>
      </c>
      <c r="I3" s="56"/>
      <c r="J3" s="56" t="s">
        <v>246</v>
      </c>
      <c r="K3" s="56" t="s">
        <v>3</v>
      </c>
      <c r="L3" s="60" t="s">
        <v>2</v>
      </c>
    </row>
    <row r="4" spans="1:12" s="2" customFormat="1" ht="19.5" customHeight="1" thickBot="1">
      <c r="A4" s="65"/>
      <c r="B4" s="73"/>
      <c r="C4" s="75"/>
      <c r="D4" s="75"/>
      <c r="E4" s="57"/>
      <c r="F4" s="75"/>
      <c r="G4" s="57"/>
      <c r="H4" s="3" t="s">
        <v>5</v>
      </c>
      <c r="I4" s="3" t="s">
        <v>6</v>
      </c>
      <c r="J4" s="57"/>
      <c r="K4" s="57"/>
      <c r="L4" s="61"/>
    </row>
    <row r="5" spans="2:11" ht="15.75">
      <c r="B5" s="62" t="s">
        <v>20</v>
      </c>
      <c r="C5" s="63"/>
      <c r="D5" s="63"/>
      <c r="E5" s="63"/>
      <c r="F5" s="63"/>
      <c r="G5" s="63"/>
      <c r="H5" s="63"/>
      <c r="I5" s="63"/>
      <c r="J5" s="63"/>
      <c r="K5" s="63"/>
    </row>
    <row r="6" spans="1:12" ht="12.75">
      <c r="A6" s="31" t="s">
        <v>196</v>
      </c>
      <c r="B6" s="42" t="s">
        <v>21</v>
      </c>
      <c r="C6" s="7" t="s">
        <v>22</v>
      </c>
      <c r="D6" s="7" t="s">
        <v>23</v>
      </c>
      <c r="E6" s="6" t="str">
        <f>"0,6885"</f>
        <v>0,6885</v>
      </c>
      <c r="F6" s="7" t="s">
        <v>187</v>
      </c>
      <c r="G6" s="7" t="s">
        <v>11</v>
      </c>
      <c r="H6" s="52" t="s">
        <v>23</v>
      </c>
      <c r="I6" s="52" t="s">
        <v>236</v>
      </c>
      <c r="J6" s="37" t="s">
        <v>172</v>
      </c>
      <c r="K6" s="37" t="str">
        <f>"1497,5962"</f>
        <v>1497,5962</v>
      </c>
      <c r="L6" s="7" t="s">
        <v>241</v>
      </c>
    </row>
    <row r="8" spans="2:11" ht="15.75">
      <c r="B8" s="58" t="s">
        <v>24</v>
      </c>
      <c r="C8" s="59"/>
      <c r="D8" s="59"/>
      <c r="E8" s="59"/>
      <c r="F8" s="59"/>
      <c r="G8" s="59"/>
      <c r="H8" s="59"/>
      <c r="I8" s="59"/>
      <c r="J8" s="59"/>
      <c r="K8" s="59"/>
    </row>
    <row r="9" spans="1:12" ht="12.75">
      <c r="A9" s="31" t="s">
        <v>196</v>
      </c>
      <c r="B9" s="43" t="s">
        <v>25</v>
      </c>
      <c r="C9" s="10" t="s">
        <v>26</v>
      </c>
      <c r="D9" s="10" t="s">
        <v>210</v>
      </c>
      <c r="E9" s="9" t="str">
        <f>"0,6755"</f>
        <v>0,6755</v>
      </c>
      <c r="F9" s="10" t="s">
        <v>187</v>
      </c>
      <c r="G9" s="10" t="s">
        <v>27</v>
      </c>
      <c r="H9" s="53" t="s">
        <v>28</v>
      </c>
      <c r="I9" s="53" t="s">
        <v>237</v>
      </c>
      <c r="J9" s="27" t="s">
        <v>173</v>
      </c>
      <c r="K9" s="27" t="str">
        <f>"1256,4300"</f>
        <v>1256,4300</v>
      </c>
      <c r="L9" s="10" t="s">
        <v>29</v>
      </c>
    </row>
    <row r="10" spans="1:12" ht="12.75">
      <c r="A10" s="31" t="s">
        <v>197</v>
      </c>
      <c r="B10" s="45" t="s">
        <v>30</v>
      </c>
      <c r="C10" s="12" t="s">
        <v>31</v>
      </c>
      <c r="D10" s="12" t="s">
        <v>211</v>
      </c>
      <c r="E10" s="11" t="str">
        <f>"0,6676"</f>
        <v>0,6676</v>
      </c>
      <c r="F10" s="12" t="s">
        <v>187</v>
      </c>
      <c r="G10" s="12" t="s">
        <v>11</v>
      </c>
      <c r="H10" s="54" t="s">
        <v>32</v>
      </c>
      <c r="I10" s="54" t="s">
        <v>238</v>
      </c>
      <c r="J10" s="29" t="s">
        <v>174</v>
      </c>
      <c r="K10" s="29" t="str">
        <f>"1121,5680"</f>
        <v>1121,5680</v>
      </c>
      <c r="L10" s="12" t="s">
        <v>242</v>
      </c>
    </row>
    <row r="12" spans="2:11" ht="15.75">
      <c r="B12" s="58" t="s">
        <v>33</v>
      </c>
      <c r="C12" s="59"/>
      <c r="D12" s="59"/>
      <c r="E12" s="59"/>
      <c r="F12" s="59"/>
      <c r="G12" s="59"/>
      <c r="H12" s="59"/>
      <c r="I12" s="59"/>
      <c r="J12" s="59"/>
      <c r="K12" s="59"/>
    </row>
    <row r="13" spans="1:12" ht="12.75">
      <c r="A13" s="31" t="s">
        <v>196</v>
      </c>
      <c r="B13" s="42" t="s">
        <v>34</v>
      </c>
      <c r="C13" s="7" t="s">
        <v>35</v>
      </c>
      <c r="D13" s="7" t="s">
        <v>219</v>
      </c>
      <c r="E13" s="6" t="str">
        <f>"0,5731"</f>
        <v>0,5731</v>
      </c>
      <c r="F13" s="7" t="s">
        <v>187</v>
      </c>
      <c r="G13" s="7" t="s">
        <v>11</v>
      </c>
      <c r="H13" s="52" t="s">
        <v>36</v>
      </c>
      <c r="I13" s="52" t="s">
        <v>239</v>
      </c>
      <c r="J13" s="37" t="s">
        <v>175</v>
      </c>
      <c r="K13" s="37" t="str">
        <f>"1143,4342"</f>
        <v>1143,4342</v>
      </c>
      <c r="L13" s="7" t="s">
        <v>29</v>
      </c>
    </row>
  </sheetData>
  <sheetProtection/>
  <mergeCells count="15">
    <mergeCell ref="K3:K4"/>
    <mergeCell ref="L3:L4"/>
    <mergeCell ref="B5:K5"/>
    <mergeCell ref="B8:K8"/>
    <mergeCell ref="B12:K12"/>
    <mergeCell ref="A3:A4"/>
    <mergeCell ref="B1:L2"/>
    <mergeCell ref="B3:B4"/>
    <mergeCell ref="C3:C4"/>
    <mergeCell ref="D3:D4"/>
    <mergeCell ref="E3:E4"/>
    <mergeCell ref="F3:F4"/>
    <mergeCell ref="G3:G4"/>
    <mergeCell ref="H3:I3"/>
    <mergeCell ref="J3:J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workbookViewId="0" topLeftCell="A1">
      <selection activeCell="G28" sqref="G28"/>
    </sheetView>
  </sheetViews>
  <sheetFormatPr defaultColWidth="9.125" defaultRowHeight="12.75"/>
  <cols>
    <col min="1" max="1" width="9.125" style="1" customWidth="1"/>
    <col min="2" max="2" width="15.875" style="4" customWidth="1"/>
    <col min="3" max="3" width="25.75390625" style="1" customWidth="1"/>
    <col min="4" max="4" width="10.625" style="1" bestFit="1" customWidth="1"/>
    <col min="5" max="5" width="8.375" style="1" bestFit="1" customWidth="1"/>
    <col min="6" max="6" width="18.25390625" style="5" customWidth="1"/>
    <col min="7" max="7" width="28.625" style="5" bestFit="1" customWidth="1"/>
    <col min="8" max="8" width="6.125" style="1" customWidth="1"/>
    <col min="9" max="9" width="9.625" style="1" bestFit="1" customWidth="1"/>
    <col min="10" max="10" width="10.875" style="31" customWidth="1"/>
    <col min="11" max="11" width="9.625" style="1" bestFit="1" customWidth="1"/>
    <col min="12" max="12" width="19.125" style="5" bestFit="1" customWidth="1"/>
    <col min="13" max="16384" width="9.125" style="1" customWidth="1"/>
  </cols>
  <sheetData>
    <row r="1" spans="2:12" ht="15" customHeight="1">
      <c r="B1" s="66" t="s">
        <v>250</v>
      </c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2:12" ht="103.5" customHeight="1" thickBot="1">
      <c r="B2" s="69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2" s="2" customFormat="1" ht="12.75" customHeight="1">
      <c r="A3" s="64" t="s">
        <v>185</v>
      </c>
      <c r="B3" s="72" t="s">
        <v>0</v>
      </c>
      <c r="C3" s="74" t="s">
        <v>243</v>
      </c>
      <c r="D3" s="74" t="s">
        <v>184</v>
      </c>
      <c r="E3" s="56" t="s">
        <v>7</v>
      </c>
      <c r="F3" s="76" t="s">
        <v>4</v>
      </c>
      <c r="G3" s="56" t="s">
        <v>183</v>
      </c>
      <c r="H3" s="56" t="s">
        <v>1</v>
      </c>
      <c r="I3" s="56"/>
      <c r="J3" s="56" t="s">
        <v>246</v>
      </c>
      <c r="K3" s="56" t="s">
        <v>3</v>
      </c>
      <c r="L3" s="60" t="s">
        <v>2</v>
      </c>
    </row>
    <row r="4" spans="1:12" s="2" customFormat="1" ht="21" customHeight="1" thickBot="1">
      <c r="A4" s="65"/>
      <c r="B4" s="73"/>
      <c r="C4" s="75"/>
      <c r="D4" s="75"/>
      <c r="E4" s="57"/>
      <c r="F4" s="75"/>
      <c r="G4" s="57"/>
      <c r="H4" s="3" t="s">
        <v>5</v>
      </c>
      <c r="I4" s="3" t="s">
        <v>6</v>
      </c>
      <c r="J4" s="57"/>
      <c r="K4" s="57"/>
      <c r="L4" s="61"/>
    </row>
    <row r="5" spans="2:11" ht="15.75">
      <c r="B5" s="62" t="s">
        <v>8</v>
      </c>
      <c r="C5" s="63"/>
      <c r="D5" s="63"/>
      <c r="E5" s="63"/>
      <c r="F5" s="63"/>
      <c r="G5" s="63"/>
      <c r="H5" s="63"/>
      <c r="I5" s="63"/>
      <c r="J5" s="63"/>
      <c r="K5" s="63"/>
    </row>
    <row r="6" spans="1:12" ht="12.75">
      <c r="A6" s="31" t="s">
        <v>196</v>
      </c>
      <c r="B6" s="42" t="s">
        <v>9</v>
      </c>
      <c r="C6" s="7" t="s">
        <v>10</v>
      </c>
      <c r="D6" s="7" t="s">
        <v>245</v>
      </c>
      <c r="E6" s="7" t="str">
        <f>"0,6093"</f>
        <v>0,6093</v>
      </c>
      <c r="F6" s="7" t="s">
        <v>187</v>
      </c>
      <c r="G6" s="7" t="s">
        <v>11</v>
      </c>
      <c r="H6" s="55" t="s">
        <v>12</v>
      </c>
      <c r="I6" s="55" t="s">
        <v>244</v>
      </c>
      <c r="J6" s="37" t="s">
        <v>171</v>
      </c>
      <c r="K6" s="37" t="str">
        <f>"1690,8075"</f>
        <v>1690,8075</v>
      </c>
      <c r="L6" s="7" t="s">
        <v>192</v>
      </c>
    </row>
  </sheetData>
  <sheetProtection/>
  <mergeCells count="13">
    <mergeCell ref="L3:L4"/>
    <mergeCell ref="G3:G4"/>
    <mergeCell ref="F3:F4"/>
    <mergeCell ref="B5:K5"/>
    <mergeCell ref="E3:E4"/>
    <mergeCell ref="J3:J4"/>
    <mergeCell ref="K3:K4"/>
    <mergeCell ref="A3:A4"/>
    <mergeCell ref="B1:L2"/>
    <mergeCell ref="H3:I3"/>
    <mergeCell ref="B3:B4"/>
    <mergeCell ref="C3:C4"/>
    <mergeCell ref="D3:D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F9">
      <selection activeCell="M42" sqref="M42"/>
    </sheetView>
  </sheetViews>
  <sheetFormatPr defaultColWidth="8.75390625" defaultRowHeight="12.75"/>
  <sheetData>
    <row r="1" spans="1:16" ht="12.75" customHeight="1">
      <c r="A1" s="79" t="s">
        <v>251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89.25" customHeight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4" spans="1:13" ht="15.75">
      <c r="A4" s="41" t="s">
        <v>176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5.75">
      <c r="A5" s="41" t="s">
        <v>177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5.75">
      <c r="A6" s="41" t="s">
        <v>181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15.75">
      <c r="A7" s="41" t="s">
        <v>178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15.75">
      <c r="A8" s="41" t="s">
        <v>179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15.75">
      <c r="A9" s="41" t="s">
        <v>180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15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</sheetData>
  <sheetProtection/>
  <mergeCells count="1">
    <mergeCell ref="A1:P2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2015-07-16T19:10:53Z</cp:lastPrinted>
  <dcterms:created xsi:type="dcterms:W3CDTF">2002-06-16T13:36:44Z</dcterms:created>
  <dcterms:modified xsi:type="dcterms:W3CDTF">2016-05-02T13:09:25Z</dcterms:modified>
  <cp:category/>
  <cp:version/>
  <cp:contentType/>
  <cp:contentStatus/>
</cp:coreProperties>
</file>