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4" activeTab="4"/>
  </bookViews>
  <sheets>
    <sheet name="Жим лежа без экипировки" sheetId="1" r:id="rId1"/>
    <sheet name="Народный жим 1_2 вес" sheetId="2" r:id="rId2"/>
    <sheet name="Народный жим 1 вес" sheetId="3" r:id="rId3"/>
    <sheet name="Становая тяга без экипировки" sheetId="4" r:id="rId4"/>
    <sheet name="Судейская коллегия" sheetId="5" r:id="rId5"/>
  </sheets>
  <definedNames/>
  <calcPr fullCalcOnLoad="1"/>
</workbook>
</file>

<file path=xl/sharedStrings.xml><?xml version="1.0" encoding="utf-8"?>
<sst xmlns="http://schemas.openxmlformats.org/spreadsheetml/2006/main" count="747" uniqueCount="289">
  <si>
    <t>ФИО</t>
  </si>
  <si>
    <t>Жим</t>
  </si>
  <si>
    <t>Тяга</t>
  </si>
  <si>
    <t>Тренер</t>
  </si>
  <si>
    <t>Очки</t>
  </si>
  <si>
    <t>Команда</t>
  </si>
  <si>
    <t>Рек</t>
  </si>
  <si>
    <t>Gloss</t>
  </si>
  <si>
    <t>ВЕСОВАЯ КАТЕГОРИЯ   60</t>
  </si>
  <si>
    <t>Тельпова Ольга</t>
  </si>
  <si>
    <t>Open (18.03.1986)/30</t>
  </si>
  <si>
    <t>58,20</t>
  </si>
  <si>
    <t xml:space="preserve">Драйв </t>
  </si>
  <si>
    <t xml:space="preserve">Борисоглебск/Воронежская область </t>
  </si>
  <si>
    <t>60,0</t>
  </si>
  <si>
    <t>65,0</t>
  </si>
  <si>
    <t>70,0</t>
  </si>
  <si>
    <t xml:space="preserve">самостоятельно </t>
  </si>
  <si>
    <t>ВЕСОВАЯ КАТЕГОРИЯ   67.5</t>
  </si>
  <si>
    <t>Левченко Надежда</t>
  </si>
  <si>
    <t>Open (19.08.1984)/32</t>
  </si>
  <si>
    <t>67,40</t>
  </si>
  <si>
    <t xml:space="preserve">Сайёра </t>
  </si>
  <si>
    <t>40,0</t>
  </si>
  <si>
    <t>45,0</t>
  </si>
  <si>
    <t>47,5</t>
  </si>
  <si>
    <t>ВЕСОВАЯ КАТЕГОРИЯ   52</t>
  </si>
  <si>
    <t>Ишков Илья</t>
  </si>
  <si>
    <t>Teen 13-15 (04.09.2003)/13</t>
  </si>
  <si>
    <t>48,90</t>
  </si>
  <si>
    <t>30,0</t>
  </si>
  <si>
    <t>32,5</t>
  </si>
  <si>
    <t>Грудинин Константин</t>
  </si>
  <si>
    <t>Teen 16-17 (17.08.2000)/16</t>
  </si>
  <si>
    <t>60,00</t>
  </si>
  <si>
    <t>80,0</t>
  </si>
  <si>
    <t>82,5</t>
  </si>
  <si>
    <t>ВЕСОВАЯ КАТЕГОРИЯ   75</t>
  </si>
  <si>
    <t>Астахов Олег</t>
  </si>
  <si>
    <t>Masters 50-54 (09.04.1965)/51</t>
  </si>
  <si>
    <t>71,20</t>
  </si>
  <si>
    <t>75,0</t>
  </si>
  <si>
    <t>Телегин Александр</t>
  </si>
  <si>
    <t>Masters 55-59 (08.12.1957)/58</t>
  </si>
  <si>
    <t>73,90</t>
  </si>
  <si>
    <t>130,0</t>
  </si>
  <si>
    <t>135,0</t>
  </si>
  <si>
    <t>137,5</t>
  </si>
  <si>
    <t>ВЕСОВАЯ КАТЕГОРИЯ   82.5</t>
  </si>
  <si>
    <t>Олейников Дмитрий</t>
  </si>
  <si>
    <t>Teen 18-19 (21.12.1996)/19</t>
  </si>
  <si>
    <t>78,40</t>
  </si>
  <si>
    <t xml:space="preserve">Лично </t>
  </si>
  <si>
    <t xml:space="preserve">Новохопёрск/Воронежская область </t>
  </si>
  <si>
    <t>127,5</t>
  </si>
  <si>
    <t>132,5</t>
  </si>
  <si>
    <t xml:space="preserve">Пономарев Р. </t>
  </si>
  <si>
    <t>Умаров Стас</t>
  </si>
  <si>
    <t>Open (12.09.1986)/30</t>
  </si>
  <si>
    <t>80,90</t>
  </si>
  <si>
    <t xml:space="preserve">Лиски/Воронежская область </t>
  </si>
  <si>
    <t>170,0</t>
  </si>
  <si>
    <t>175,0</t>
  </si>
  <si>
    <t>177,5</t>
  </si>
  <si>
    <t>Маслов Андрей</t>
  </si>
  <si>
    <t>Open (27.05.1987)/29</t>
  </si>
  <si>
    <t>80,60</t>
  </si>
  <si>
    <t>145,0</t>
  </si>
  <si>
    <t>147,5</t>
  </si>
  <si>
    <t>Трегубенко Владимир</t>
  </si>
  <si>
    <t>Open (14.08.1987)/29</t>
  </si>
  <si>
    <t>79,70</t>
  </si>
  <si>
    <t xml:space="preserve">Балашов/Саратовская область </t>
  </si>
  <si>
    <t>142,5</t>
  </si>
  <si>
    <t>Палькин Евгений</t>
  </si>
  <si>
    <t>Masters 40-44 (14.03.1973)/43</t>
  </si>
  <si>
    <t>79,80</t>
  </si>
  <si>
    <t>125,0</t>
  </si>
  <si>
    <t>Сажнев Сергей</t>
  </si>
  <si>
    <t>Masters 40-44 (22.06.1976)/40</t>
  </si>
  <si>
    <t>80,80</t>
  </si>
  <si>
    <t>120,0</t>
  </si>
  <si>
    <t>ВЕСОВАЯ КАТЕГОРИЯ   90</t>
  </si>
  <si>
    <t>Кулахметов Дмитрий</t>
  </si>
  <si>
    <t>Open (06.07.1985)/31</t>
  </si>
  <si>
    <t>84,90</t>
  </si>
  <si>
    <t>140,0</t>
  </si>
  <si>
    <t>150,0</t>
  </si>
  <si>
    <t>Тарасов Роман</t>
  </si>
  <si>
    <t>Open (10.11.1986)/30</t>
  </si>
  <si>
    <t>88,00</t>
  </si>
  <si>
    <t xml:space="preserve">Воронеж/Воронежская область </t>
  </si>
  <si>
    <t xml:space="preserve">Касумов Р. </t>
  </si>
  <si>
    <t>Бутенко Илья</t>
  </si>
  <si>
    <t>Open (05.01.1990)/26</t>
  </si>
  <si>
    <t>86,90</t>
  </si>
  <si>
    <t>ВЕСОВАЯ КАТЕГОРИЯ   100</t>
  </si>
  <si>
    <t>Гребенников Михаил</t>
  </si>
  <si>
    <t>Open (31.05.1984)/32</t>
  </si>
  <si>
    <t>96,20</t>
  </si>
  <si>
    <t>160,0</t>
  </si>
  <si>
    <t>180,0</t>
  </si>
  <si>
    <t>Щербаков Алексей</t>
  </si>
  <si>
    <t>Open (24.05.1985)/31</t>
  </si>
  <si>
    <t>91,90</t>
  </si>
  <si>
    <t>155,0</t>
  </si>
  <si>
    <t>Кичигин Евгений</t>
  </si>
  <si>
    <t>Open (05.10.1988)/28</t>
  </si>
  <si>
    <t>97,10</t>
  </si>
  <si>
    <t xml:space="preserve">Спартак </t>
  </si>
  <si>
    <t>165,0</t>
  </si>
  <si>
    <t>ВЕСОВАЯ КАТЕГОРИЯ   110</t>
  </si>
  <si>
    <t>Мамакин Вячеслав</t>
  </si>
  <si>
    <t>Open (04.03.1987)/29</t>
  </si>
  <si>
    <t>101,30</t>
  </si>
  <si>
    <t>Щербина Дмитрий</t>
  </si>
  <si>
    <t>Open (11.06.1982)/34</t>
  </si>
  <si>
    <t>103,70</t>
  </si>
  <si>
    <t>Шаповалов Юрий</t>
  </si>
  <si>
    <t>Masters 40-44 (10.08.1976)/40</t>
  </si>
  <si>
    <t>103,80</t>
  </si>
  <si>
    <t>ВЕСОВАЯ КАТЕГОРИЯ   125</t>
  </si>
  <si>
    <t>Трофимов Дмитрий</t>
  </si>
  <si>
    <t>Open (14.08.1980)/36</t>
  </si>
  <si>
    <t>113,40</t>
  </si>
  <si>
    <t>190,0</t>
  </si>
  <si>
    <t>200,0</t>
  </si>
  <si>
    <t>205,0</t>
  </si>
  <si>
    <t>Головков Сергей</t>
  </si>
  <si>
    <t>Open (22.11.1980)/35</t>
  </si>
  <si>
    <t>123,60</t>
  </si>
  <si>
    <t>Денисов Александр</t>
  </si>
  <si>
    <t>Open (15.09.1983)/33</t>
  </si>
  <si>
    <t>111,00</t>
  </si>
  <si>
    <t>Андреев Михаил</t>
  </si>
  <si>
    <t>Open (07.01.1988)/28</t>
  </si>
  <si>
    <t>114,10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</si>
  <si>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</si>
  <si>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</si>
  <si>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</si>
  <si>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</si>
  <si>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</si>
  <si>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</si>
  <si>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</si>
  <si>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</si>
  <si>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60 </t>
  </si>
  <si>
    <t xml:space="preserve">67.5 </t>
  </si>
  <si>
    <t xml:space="preserve">Мужчины </t>
  </si>
  <si>
    <t xml:space="preserve">52 </t>
  </si>
  <si>
    <t>114,4002</t>
  </si>
  <si>
    <t>114,2575</t>
  </si>
  <si>
    <t>106,4520</t>
  </si>
  <si>
    <t>Лобачева Анастасия</t>
  </si>
  <si>
    <t>Open (08.11.1991)/25</t>
  </si>
  <si>
    <t>51,40</t>
  </si>
  <si>
    <t>85,0</t>
  </si>
  <si>
    <t>ВЕСОВАЯ КАТЕГОРИЯ   56</t>
  </si>
  <si>
    <t>Васильева Татьяна</t>
  </si>
  <si>
    <t>Teen 18-19 (22.11.1996)/19</t>
  </si>
  <si>
    <t>54,30</t>
  </si>
  <si>
    <t>Горлова Яна</t>
  </si>
  <si>
    <t>Juniors 20-23 (19.11.1996)/20</t>
  </si>
  <si>
    <t>56,50</t>
  </si>
  <si>
    <t>50,0</t>
  </si>
  <si>
    <t>Иванова Людмила</t>
  </si>
  <si>
    <t>Open (09.12.1983)/32</t>
  </si>
  <si>
    <t>58,00</t>
  </si>
  <si>
    <t>90,0</t>
  </si>
  <si>
    <t>115,0</t>
  </si>
  <si>
    <t>Сурина Надежда</t>
  </si>
  <si>
    <t>Open (08.01.1985)/31</t>
  </si>
  <si>
    <t>80,00</t>
  </si>
  <si>
    <t>Соколов Артем</t>
  </si>
  <si>
    <t>Teen 18-19 (01.08.1998)/18</t>
  </si>
  <si>
    <t xml:space="preserve">Глебов Г. </t>
  </si>
  <si>
    <t>Михайлик Илья</t>
  </si>
  <si>
    <t>Juniors 20-23 (23.07.1995)/21</t>
  </si>
  <si>
    <t>75,00</t>
  </si>
  <si>
    <t>Кулагин Максим</t>
  </si>
  <si>
    <t>Teen 16-17 (17.04.1999)/17</t>
  </si>
  <si>
    <t>182,5</t>
  </si>
  <si>
    <t xml:space="preserve">Тельпова О. </t>
  </si>
  <si>
    <t>210,0</t>
  </si>
  <si>
    <t>Климов Максим</t>
  </si>
  <si>
    <t>Juniors 20-23 (19.07.1996)/20</t>
  </si>
  <si>
    <t>89,70</t>
  </si>
  <si>
    <t>Пономаренко Артем</t>
  </si>
  <si>
    <t>Teen 18-19 (10.06.1998)/18</t>
  </si>
  <si>
    <t>92,20</t>
  </si>
  <si>
    <t>Чернышов Сергей</t>
  </si>
  <si>
    <t>Teen 18-19 (26.07.1997)/19</t>
  </si>
  <si>
    <t>95,30</t>
  </si>
  <si>
    <t xml:space="preserve">Гребеников М. </t>
  </si>
  <si>
    <t>Ищенко Дмитрий</t>
  </si>
  <si>
    <t>Open (20.06.1990)/26</t>
  </si>
  <si>
    <t>90,30</t>
  </si>
  <si>
    <t>260,0</t>
  </si>
  <si>
    <t>270,0</t>
  </si>
  <si>
    <t>280,0</t>
  </si>
  <si>
    <t>275,0</t>
  </si>
  <si>
    <t>136,6200</t>
  </si>
  <si>
    <t>112,5937</t>
  </si>
  <si>
    <t>89,4240</t>
  </si>
  <si>
    <t>Вес</t>
  </si>
  <si>
    <t>Повторы</t>
  </si>
  <si>
    <t>27,5</t>
  </si>
  <si>
    <t>29,0</t>
  </si>
  <si>
    <t>Teen 13-19 (22.11.1996)/19</t>
  </si>
  <si>
    <t>10,0</t>
  </si>
  <si>
    <t>35,0</t>
  </si>
  <si>
    <t>21,0</t>
  </si>
  <si>
    <t>Teen 13-19 (17.08.2000)/16</t>
  </si>
  <si>
    <t>55,0</t>
  </si>
  <si>
    <t>Учаев Иван</t>
  </si>
  <si>
    <t>Teen 13-19 (11.12.1998)/17</t>
  </si>
  <si>
    <t>74,80</t>
  </si>
  <si>
    <t>37,5</t>
  </si>
  <si>
    <t>81,0</t>
  </si>
  <si>
    <t>Шкрабало Игорь</t>
  </si>
  <si>
    <t>Teen 13-19 (27.09.1997)/19</t>
  </si>
  <si>
    <t>85,60</t>
  </si>
  <si>
    <t>64,0</t>
  </si>
  <si>
    <t>Teen 13-19 (26.07.1997)/19</t>
  </si>
  <si>
    <t>51,0</t>
  </si>
  <si>
    <t>Teen 13-19 (10.06.1998)/18</t>
  </si>
  <si>
    <t>33,0</t>
  </si>
  <si>
    <t>735,0</t>
  </si>
  <si>
    <t>2880,0</t>
  </si>
  <si>
    <t>2550,0</t>
  </si>
  <si>
    <t>24,0</t>
  </si>
  <si>
    <t>26,0</t>
  </si>
  <si>
    <t>Черухин Максим</t>
  </si>
  <si>
    <t>Open (21.12.1977)/38</t>
  </si>
  <si>
    <t>97,00</t>
  </si>
  <si>
    <t>97,5</t>
  </si>
  <si>
    <t>23,0</t>
  </si>
  <si>
    <t>102,5</t>
  </si>
  <si>
    <t>Masters 40-49 (10.08.1976)/40</t>
  </si>
  <si>
    <t>105,0</t>
  </si>
  <si>
    <t>12,0</t>
  </si>
  <si>
    <t>112,5</t>
  </si>
  <si>
    <t>20,0</t>
  </si>
  <si>
    <t>Место</t>
  </si>
  <si>
    <t>Лученков С.</t>
  </si>
  <si>
    <t>Гребеников М.</t>
  </si>
  <si>
    <t>70.0</t>
  </si>
  <si>
    <t>45.0</t>
  </si>
  <si>
    <t>32.5</t>
  </si>
  <si>
    <t>80.0</t>
  </si>
  <si>
    <t>135.0</t>
  </si>
  <si>
    <t>137.5</t>
  </si>
  <si>
    <t>175.0</t>
  </si>
  <si>
    <t>145.0</t>
  </si>
  <si>
    <t>142.5</t>
  </si>
  <si>
    <t>127.5</t>
  </si>
  <si>
    <t>120.0</t>
  </si>
  <si>
    <t>132.5</t>
  </si>
  <si>
    <t>0.0</t>
  </si>
  <si>
    <t>180.0</t>
  </si>
  <si>
    <t>160.0</t>
  </si>
  <si>
    <t>140.0</t>
  </si>
  <si>
    <t>205.0</t>
  </si>
  <si>
    <t>170.0</t>
  </si>
  <si>
    <t>130.0</t>
  </si>
  <si>
    <t>1920.0</t>
  </si>
  <si>
    <t>2210.0</t>
  </si>
  <si>
    <t>2242.5</t>
  </si>
  <si>
    <t>2152.5</t>
  </si>
  <si>
    <t>1260.0</t>
  </si>
  <si>
    <t>3335.0</t>
  </si>
  <si>
    <t>2250.0</t>
  </si>
  <si>
    <t xml:space="preserve">125,0 </t>
  </si>
  <si>
    <t xml:space="preserve">82,5 </t>
  </si>
  <si>
    <t xml:space="preserve">100,0 </t>
  </si>
  <si>
    <t>Весовая категория               Дата рождения/возраст</t>
  </si>
  <si>
    <t>Собств. вес</t>
  </si>
  <si>
    <t>Город/ область</t>
  </si>
  <si>
    <t>Тоннаж</t>
  </si>
  <si>
    <t>Результат</t>
  </si>
  <si>
    <t>Ольховский Александр</t>
  </si>
  <si>
    <t>Голландцев Дмитрий</t>
  </si>
  <si>
    <t>Леонова Анна</t>
  </si>
  <si>
    <t>НК/Воронеж</t>
  </si>
  <si>
    <t>РК/Воронеж</t>
  </si>
  <si>
    <t>Открытый чемпионат города Борисоглебска GPA/IPO/СПР                                                                                                                                              Жим лежа без экипировки
г. Борисоглебск, 19 ноября 2016 г.</t>
  </si>
  <si>
    <t>Открытый чемпионат города Борисоглебска GPA/IPO/СПР                                                                                           Народный жим (1/2 вес)
г. Борисоглебск, 19 ноября 2016 г.</t>
  </si>
  <si>
    <t>Открытый чемпионат города Борисоглебска GPA/IPO/СПР                                                                                                                                             Народный жим (1 вес)
г. Борисоглебск, 19 ноября 2016 г.</t>
  </si>
  <si>
    <t>Открытый чемпионат города Борисоглебска GPA/IPO/СПР                                                                                                                                       Становая тяга без экипировки
г. Борисоглебск, 19 ноября 2016 г.</t>
  </si>
  <si>
    <t>Открытый чемпионат города Борисоглебска GPA/IPO/СПР                                                                                                                                      Судейский корпус
г. Борисоглебск, 19 ноября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</si>
</sst>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center"/>
    </xf>
    <xf numFmtId="49" fontId="46" fillId="0" borderId="13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B11" sqref="B11:M11"/>
    </sheetView>
  </sheetViews>
  <sheetFormatPr defaultColWidth="9.125" defaultRowHeight="12.75"/>
  <cols>
    <col min="1" max="1" width="9.125" style="26" customWidth="1"/>
    <col min="2" max="2" width="28.25390625" style="62" bestFit="1" customWidth="1"/>
    <col min="3" max="3" width="26.875" style="5" bestFit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33.375" style="5" bestFit="1" customWidth="1"/>
    <col min="8" max="10" width="5.625" style="50" bestFit="1" customWidth="1"/>
    <col min="11" max="11" width="4.625" style="50" bestFit="1" customWidth="1"/>
    <col min="12" max="12" width="7.875" style="50" bestFit="1" customWidth="1"/>
    <col min="13" max="13" width="8.625" style="50" bestFit="1" customWidth="1"/>
    <col min="14" max="14" width="18.875" style="5" bestFit="1" customWidth="1"/>
    <col min="15" max="16384" width="9.125" style="1" customWidth="1"/>
  </cols>
  <sheetData>
    <row r="1" spans="1:14" ht="15" customHeight="1">
      <c r="A1" s="50"/>
      <c r="B1" s="80" t="s">
        <v>284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11.75" customHeight="1" thickBot="1">
      <c r="A2" s="5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2" customFormat="1" ht="12.75" customHeight="1">
      <c r="A3" s="75" t="s">
        <v>242</v>
      </c>
      <c r="B3" s="85" t="s">
        <v>0</v>
      </c>
      <c r="C3" s="87" t="s">
        <v>274</v>
      </c>
      <c r="D3" s="87" t="s">
        <v>275</v>
      </c>
      <c r="E3" s="89" t="s">
        <v>7</v>
      </c>
      <c r="F3" s="89" t="s">
        <v>5</v>
      </c>
      <c r="G3" s="90" t="s">
        <v>276</v>
      </c>
      <c r="H3" s="89" t="s">
        <v>1</v>
      </c>
      <c r="I3" s="89"/>
      <c r="J3" s="89"/>
      <c r="K3" s="89"/>
      <c r="L3" s="92" t="s">
        <v>278</v>
      </c>
      <c r="M3" s="89" t="s">
        <v>4</v>
      </c>
      <c r="N3" s="77" t="s">
        <v>3</v>
      </c>
    </row>
    <row r="4" spans="1:14" s="2" customFormat="1" ht="21" customHeight="1" thickBot="1">
      <c r="A4" s="76"/>
      <c r="B4" s="86"/>
      <c r="C4" s="88"/>
      <c r="D4" s="88"/>
      <c r="E4" s="88"/>
      <c r="F4" s="88"/>
      <c r="G4" s="91"/>
      <c r="H4" s="3">
        <v>1</v>
      </c>
      <c r="I4" s="3">
        <v>2</v>
      </c>
      <c r="J4" s="3">
        <v>3</v>
      </c>
      <c r="K4" s="3" t="s">
        <v>6</v>
      </c>
      <c r="L4" s="93"/>
      <c r="M4" s="88"/>
      <c r="N4" s="78"/>
    </row>
    <row r="5" spans="2:13" ht="15.75">
      <c r="B5" s="95" t="s">
        <v>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4" ht="12.75">
      <c r="A6" s="26">
        <v>1</v>
      </c>
      <c r="B6" s="61" t="s">
        <v>9</v>
      </c>
      <c r="C6" s="7" t="s">
        <v>10</v>
      </c>
      <c r="D6" s="6" t="s">
        <v>11</v>
      </c>
      <c r="E6" s="6" t="str">
        <f>"1,0120"</f>
        <v>1,0120</v>
      </c>
      <c r="F6" s="7" t="s">
        <v>12</v>
      </c>
      <c r="G6" s="7" t="s">
        <v>13</v>
      </c>
      <c r="H6" s="40" t="s">
        <v>14</v>
      </c>
      <c r="I6" s="40" t="s">
        <v>15</v>
      </c>
      <c r="J6" s="40" t="s">
        <v>16</v>
      </c>
      <c r="K6" s="49"/>
      <c r="L6" s="48" t="s">
        <v>245</v>
      </c>
      <c r="M6" s="48" t="str">
        <f>"70,8400"</f>
        <v>70,8400</v>
      </c>
      <c r="N6" s="7" t="s">
        <v>17</v>
      </c>
    </row>
    <row r="8" spans="2:13" ht="15.75">
      <c r="B8" s="94" t="s">
        <v>18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4" ht="12.75">
      <c r="A9" s="26">
        <v>1</v>
      </c>
      <c r="B9" s="61" t="s">
        <v>19</v>
      </c>
      <c r="C9" s="7" t="s">
        <v>20</v>
      </c>
      <c r="D9" s="6" t="s">
        <v>21</v>
      </c>
      <c r="E9" s="6" t="str">
        <f>"0,9007"</f>
        <v>0,9007</v>
      </c>
      <c r="F9" s="7" t="s">
        <v>22</v>
      </c>
      <c r="G9" s="7" t="s">
        <v>13</v>
      </c>
      <c r="H9" s="40" t="s">
        <v>23</v>
      </c>
      <c r="I9" s="40" t="s">
        <v>24</v>
      </c>
      <c r="J9" s="60" t="s">
        <v>25</v>
      </c>
      <c r="K9" s="49"/>
      <c r="L9" s="48" t="s">
        <v>246</v>
      </c>
      <c r="M9" s="48" t="str">
        <f>"40,5337"</f>
        <v>40,5337</v>
      </c>
      <c r="N9" s="7" t="s">
        <v>17</v>
      </c>
    </row>
    <row r="11" spans="2:13" ht="15.75">
      <c r="B11" s="94" t="s">
        <v>26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4" ht="12.75">
      <c r="A12" s="26">
        <v>1</v>
      </c>
      <c r="B12" s="61" t="s">
        <v>27</v>
      </c>
      <c r="C12" s="7" t="s">
        <v>28</v>
      </c>
      <c r="D12" s="6" t="s">
        <v>29</v>
      </c>
      <c r="E12" s="6" t="str">
        <f>"1,0360"</f>
        <v>1,0360</v>
      </c>
      <c r="F12" s="7" t="s">
        <v>22</v>
      </c>
      <c r="G12" s="7" t="s">
        <v>13</v>
      </c>
      <c r="H12" s="40" t="s">
        <v>30</v>
      </c>
      <c r="I12" s="60" t="s">
        <v>31</v>
      </c>
      <c r="J12" s="40" t="s">
        <v>31</v>
      </c>
      <c r="K12" s="49"/>
      <c r="L12" s="48" t="s">
        <v>247</v>
      </c>
      <c r="M12" s="48" t="str">
        <f>"33,6700"</f>
        <v>33,6700</v>
      </c>
      <c r="N12" s="7" t="s">
        <v>17</v>
      </c>
    </row>
    <row r="14" spans="2:13" ht="15.75">
      <c r="B14" s="94" t="s">
        <v>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4" ht="12.75">
      <c r="A15" s="26">
        <v>1</v>
      </c>
      <c r="B15" s="61" t="s">
        <v>32</v>
      </c>
      <c r="C15" s="7" t="s">
        <v>33</v>
      </c>
      <c r="D15" s="6" t="s">
        <v>34</v>
      </c>
      <c r="E15" s="6" t="str">
        <f>"0,8328"</f>
        <v>0,8328</v>
      </c>
      <c r="F15" s="7" t="s">
        <v>22</v>
      </c>
      <c r="G15" s="7" t="s">
        <v>13</v>
      </c>
      <c r="H15" s="60" t="s">
        <v>35</v>
      </c>
      <c r="I15" s="40" t="s">
        <v>35</v>
      </c>
      <c r="J15" s="60" t="s">
        <v>36</v>
      </c>
      <c r="K15" s="49"/>
      <c r="L15" s="48" t="s">
        <v>248</v>
      </c>
      <c r="M15" s="48" t="str">
        <f>"66,6280"</f>
        <v>66,6280</v>
      </c>
      <c r="N15" s="7" t="s">
        <v>192</v>
      </c>
    </row>
    <row r="17" spans="2:13" ht="15.75">
      <c r="B17" s="94" t="s">
        <v>37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4" ht="12.75">
      <c r="A18" s="26">
        <v>1</v>
      </c>
      <c r="B18" s="63" t="s">
        <v>38</v>
      </c>
      <c r="C18" s="9" t="s">
        <v>39</v>
      </c>
      <c r="D18" s="8" t="s">
        <v>40</v>
      </c>
      <c r="E18" s="8" t="str">
        <f>"0,7164"</f>
        <v>0,7164</v>
      </c>
      <c r="F18" s="9" t="s">
        <v>22</v>
      </c>
      <c r="G18" s="9" t="s">
        <v>13</v>
      </c>
      <c r="H18" s="41" t="s">
        <v>41</v>
      </c>
      <c r="I18" s="41" t="s">
        <v>35</v>
      </c>
      <c r="J18" s="58" t="s">
        <v>36</v>
      </c>
      <c r="K18" s="52"/>
      <c r="L18" s="51" t="s">
        <v>248</v>
      </c>
      <c r="M18" s="51" t="str">
        <f>"65,7414"</f>
        <v>65,7414</v>
      </c>
      <c r="N18" s="9" t="s">
        <v>17</v>
      </c>
    </row>
    <row r="19" spans="1:14" ht="12.75">
      <c r="A19" s="26">
        <v>1</v>
      </c>
      <c r="B19" s="64" t="s">
        <v>42</v>
      </c>
      <c r="C19" s="11" t="s">
        <v>43</v>
      </c>
      <c r="D19" s="10" t="s">
        <v>44</v>
      </c>
      <c r="E19" s="10" t="str">
        <f>"0,6962"</f>
        <v>0,6962</v>
      </c>
      <c r="F19" s="11" t="s">
        <v>12</v>
      </c>
      <c r="G19" s="11" t="s">
        <v>13</v>
      </c>
      <c r="H19" s="43" t="s">
        <v>45</v>
      </c>
      <c r="I19" s="43" t="s">
        <v>46</v>
      </c>
      <c r="J19" s="59" t="s">
        <v>47</v>
      </c>
      <c r="K19" s="54"/>
      <c r="L19" s="53" t="s">
        <v>249</v>
      </c>
      <c r="M19" s="53" t="str">
        <f>"121,3285"</f>
        <v>121,3285</v>
      </c>
      <c r="N19" s="11" t="s">
        <v>244</v>
      </c>
    </row>
    <row r="21" spans="2:13" ht="15.75">
      <c r="B21" s="94" t="s">
        <v>48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4" ht="12.75">
      <c r="A22" s="26">
        <v>1</v>
      </c>
      <c r="B22" s="63" t="s">
        <v>49</v>
      </c>
      <c r="C22" s="9" t="s">
        <v>50</v>
      </c>
      <c r="D22" s="8" t="s">
        <v>51</v>
      </c>
      <c r="E22" s="8" t="str">
        <f>"0,6670"</f>
        <v>0,6670</v>
      </c>
      <c r="F22" s="9" t="s">
        <v>52</v>
      </c>
      <c r="G22" s="9" t="s">
        <v>53</v>
      </c>
      <c r="H22" s="41" t="s">
        <v>54</v>
      </c>
      <c r="I22" s="41" t="s">
        <v>55</v>
      </c>
      <c r="J22" s="41" t="s">
        <v>47</v>
      </c>
      <c r="K22" s="52"/>
      <c r="L22" s="51" t="s">
        <v>250</v>
      </c>
      <c r="M22" s="51" t="str">
        <f>"91,7125"</f>
        <v>91,7125</v>
      </c>
      <c r="N22" s="9" t="s">
        <v>56</v>
      </c>
    </row>
    <row r="23" spans="1:14" ht="12.75">
      <c r="A23" s="26">
        <v>1</v>
      </c>
      <c r="B23" s="65" t="s">
        <v>57</v>
      </c>
      <c r="C23" s="13" t="s">
        <v>58</v>
      </c>
      <c r="D23" s="12" t="s">
        <v>59</v>
      </c>
      <c r="E23" s="12" t="str">
        <f>"0,6529"</f>
        <v>0,6529</v>
      </c>
      <c r="F23" s="13" t="s">
        <v>52</v>
      </c>
      <c r="G23" s="13" t="s">
        <v>60</v>
      </c>
      <c r="H23" s="42" t="s">
        <v>61</v>
      </c>
      <c r="I23" s="42" t="s">
        <v>62</v>
      </c>
      <c r="J23" s="57" t="s">
        <v>63</v>
      </c>
      <c r="K23" s="56"/>
      <c r="L23" s="55" t="s">
        <v>251</v>
      </c>
      <c r="M23" s="55" t="str">
        <f>"114,2575"</f>
        <v>114,2575</v>
      </c>
      <c r="N23" s="13" t="s">
        <v>17</v>
      </c>
    </row>
    <row r="24" spans="1:14" ht="12.75">
      <c r="A24" s="26">
        <v>2</v>
      </c>
      <c r="B24" s="65" t="s">
        <v>64</v>
      </c>
      <c r="C24" s="13" t="s">
        <v>65</v>
      </c>
      <c r="D24" s="12" t="s">
        <v>66</v>
      </c>
      <c r="E24" s="12" t="str">
        <f>"0,6545"</f>
        <v>0,6545</v>
      </c>
      <c r="F24" s="13" t="s">
        <v>12</v>
      </c>
      <c r="G24" s="13" t="s">
        <v>13</v>
      </c>
      <c r="H24" s="42" t="s">
        <v>45</v>
      </c>
      <c r="I24" s="42" t="s">
        <v>67</v>
      </c>
      <c r="J24" s="57" t="s">
        <v>68</v>
      </c>
      <c r="K24" s="56"/>
      <c r="L24" s="55" t="s">
        <v>252</v>
      </c>
      <c r="M24" s="55" t="str">
        <f>"94,9025"</f>
        <v>94,9025</v>
      </c>
      <c r="N24" s="13" t="s">
        <v>17</v>
      </c>
    </row>
    <row r="25" spans="1:14" ht="12.75">
      <c r="A25" s="26">
        <v>3</v>
      </c>
      <c r="B25" s="65" t="s">
        <v>69</v>
      </c>
      <c r="C25" s="13" t="s">
        <v>70</v>
      </c>
      <c r="D25" s="12" t="s">
        <v>71</v>
      </c>
      <c r="E25" s="12" t="str">
        <f>"0,6595"</f>
        <v>0,6595</v>
      </c>
      <c r="F25" s="13" t="s">
        <v>52</v>
      </c>
      <c r="G25" s="13" t="s">
        <v>72</v>
      </c>
      <c r="H25" s="42" t="s">
        <v>46</v>
      </c>
      <c r="I25" s="42" t="s">
        <v>73</v>
      </c>
      <c r="J25" s="57" t="s">
        <v>67</v>
      </c>
      <c r="K25" s="56"/>
      <c r="L25" s="55" t="s">
        <v>253</v>
      </c>
      <c r="M25" s="55" t="str">
        <f>"93,9788"</f>
        <v>93,9788</v>
      </c>
      <c r="N25" s="13" t="s">
        <v>17</v>
      </c>
    </row>
    <row r="26" spans="1:14" ht="12.75">
      <c r="A26" s="26">
        <v>1</v>
      </c>
      <c r="B26" s="65" t="s">
        <v>74</v>
      </c>
      <c r="C26" s="13" t="s">
        <v>75</v>
      </c>
      <c r="D26" s="12" t="s">
        <v>76</v>
      </c>
      <c r="E26" s="12" t="str">
        <f>"0,6589"</f>
        <v>0,6589</v>
      </c>
      <c r="F26" s="13" t="s">
        <v>52</v>
      </c>
      <c r="G26" s="13" t="s">
        <v>72</v>
      </c>
      <c r="H26" s="42" t="s">
        <v>77</v>
      </c>
      <c r="I26" s="42" t="s">
        <v>54</v>
      </c>
      <c r="J26" s="57" t="s">
        <v>45</v>
      </c>
      <c r="K26" s="56"/>
      <c r="L26" s="55" t="s">
        <v>254</v>
      </c>
      <c r="M26" s="55" t="str">
        <f>"86,6206"</f>
        <v>86,6206</v>
      </c>
      <c r="N26" s="13" t="s">
        <v>17</v>
      </c>
    </row>
    <row r="27" spans="1:14" ht="12.75">
      <c r="A27" s="26">
        <v>2</v>
      </c>
      <c r="B27" s="64" t="s">
        <v>78</v>
      </c>
      <c r="C27" s="11" t="s">
        <v>79</v>
      </c>
      <c r="D27" s="10" t="s">
        <v>80</v>
      </c>
      <c r="E27" s="10" t="str">
        <f>"0,6535"</f>
        <v>0,6535</v>
      </c>
      <c r="F27" s="11" t="s">
        <v>52</v>
      </c>
      <c r="G27" s="11" t="s">
        <v>72</v>
      </c>
      <c r="H27" s="43" t="s">
        <v>81</v>
      </c>
      <c r="I27" s="59" t="s">
        <v>77</v>
      </c>
      <c r="J27" s="59" t="s">
        <v>54</v>
      </c>
      <c r="K27" s="54"/>
      <c r="L27" s="53" t="s">
        <v>255</v>
      </c>
      <c r="M27" s="53" t="str">
        <f>"78,4140"</f>
        <v>78,4140</v>
      </c>
      <c r="N27" s="11" t="s">
        <v>17</v>
      </c>
    </row>
    <row r="29" spans="2:13" ht="15.75">
      <c r="B29" s="94" t="s">
        <v>82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4" ht="12.75">
      <c r="A30" s="26">
        <v>1</v>
      </c>
      <c r="B30" s="63" t="s">
        <v>83</v>
      </c>
      <c r="C30" s="9" t="s">
        <v>84</v>
      </c>
      <c r="D30" s="8" t="s">
        <v>85</v>
      </c>
      <c r="E30" s="8" t="str">
        <f>"0,6331"</f>
        <v>0,6331</v>
      </c>
      <c r="F30" s="9" t="s">
        <v>52</v>
      </c>
      <c r="G30" s="9" t="s">
        <v>72</v>
      </c>
      <c r="H30" s="41" t="s">
        <v>86</v>
      </c>
      <c r="I30" s="41" t="s">
        <v>67</v>
      </c>
      <c r="J30" s="58" t="s">
        <v>87</v>
      </c>
      <c r="K30" s="52"/>
      <c r="L30" s="51" t="s">
        <v>252</v>
      </c>
      <c r="M30" s="51" t="str">
        <f>"91,7995"</f>
        <v>91,7995</v>
      </c>
      <c r="N30" s="9" t="s">
        <v>17</v>
      </c>
    </row>
    <row r="31" spans="1:14" ht="12.75">
      <c r="A31" s="26">
        <v>2</v>
      </c>
      <c r="B31" s="65" t="s">
        <v>88</v>
      </c>
      <c r="C31" s="13" t="s">
        <v>89</v>
      </c>
      <c r="D31" s="12" t="s">
        <v>90</v>
      </c>
      <c r="E31" s="12" t="str">
        <f>"0,6197"</f>
        <v>0,6197</v>
      </c>
      <c r="F31" s="13" t="s">
        <v>22</v>
      </c>
      <c r="G31" s="13" t="s">
        <v>91</v>
      </c>
      <c r="H31" s="42" t="s">
        <v>45</v>
      </c>
      <c r="I31" s="42" t="s">
        <v>55</v>
      </c>
      <c r="J31" s="57" t="s">
        <v>46</v>
      </c>
      <c r="K31" s="56"/>
      <c r="L31" s="55" t="s">
        <v>256</v>
      </c>
      <c r="M31" s="55" t="str">
        <f>"82,1103"</f>
        <v>82,1103</v>
      </c>
      <c r="N31" s="13" t="s">
        <v>92</v>
      </c>
    </row>
    <row r="32" spans="1:14" ht="12.75">
      <c r="A32" s="26">
        <v>3</v>
      </c>
      <c r="B32" s="64" t="s">
        <v>93</v>
      </c>
      <c r="C32" s="11" t="s">
        <v>94</v>
      </c>
      <c r="D32" s="10" t="s">
        <v>95</v>
      </c>
      <c r="E32" s="10" t="str">
        <f>"0,6242"</f>
        <v>0,6242</v>
      </c>
      <c r="F32" s="11" t="s">
        <v>52</v>
      </c>
      <c r="G32" s="11" t="s">
        <v>13</v>
      </c>
      <c r="H32" s="59" t="s">
        <v>81</v>
      </c>
      <c r="I32" s="59" t="s">
        <v>81</v>
      </c>
      <c r="J32" s="59" t="s">
        <v>81</v>
      </c>
      <c r="K32" s="54"/>
      <c r="L32" s="53" t="s">
        <v>257</v>
      </c>
      <c r="M32" s="53" t="str">
        <f>"0,0000"</f>
        <v>0,0000</v>
      </c>
      <c r="N32" s="11" t="s">
        <v>17</v>
      </c>
    </row>
    <row r="34" spans="2:13" ht="15.75">
      <c r="B34" s="94" t="s">
        <v>96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1:14" ht="12.75">
      <c r="A35" s="26">
        <v>1</v>
      </c>
      <c r="B35" s="63" t="s">
        <v>97</v>
      </c>
      <c r="C35" s="9" t="s">
        <v>98</v>
      </c>
      <c r="D35" s="8" t="s">
        <v>99</v>
      </c>
      <c r="E35" s="8" t="str">
        <f>"0,5914"</f>
        <v>0,5914</v>
      </c>
      <c r="F35" s="9" t="s">
        <v>22</v>
      </c>
      <c r="G35" s="9" t="s">
        <v>13</v>
      </c>
      <c r="H35" s="41" t="s">
        <v>100</v>
      </c>
      <c r="I35" s="41" t="s">
        <v>61</v>
      </c>
      <c r="J35" s="41" t="s">
        <v>101</v>
      </c>
      <c r="K35" s="52"/>
      <c r="L35" s="51" t="s">
        <v>258</v>
      </c>
      <c r="M35" s="51" t="str">
        <f>"106,4520"</f>
        <v>106,4520</v>
      </c>
      <c r="N35" s="9" t="s">
        <v>17</v>
      </c>
    </row>
    <row r="36" spans="1:14" ht="12.75">
      <c r="A36" s="26">
        <v>2</v>
      </c>
      <c r="B36" s="65" t="s">
        <v>102</v>
      </c>
      <c r="C36" s="13" t="s">
        <v>103</v>
      </c>
      <c r="D36" s="12" t="s">
        <v>104</v>
      </c>
      <c r="E36" s="12" t="str">
        <f>"0,6050"</f>
        <v>0,6050</v>
      </c>
      <c r="F36" s="13" t="s">
        <v>52</v>
      </c>
      <c r="G36" s="13" t="s">
        <v>72</v>
      </c>
      <c r="H36" s="42" t="s">
        <v>87</v>
      </c>
      <c r="I36" s="42" t="s">
        <v>105</v>
      </c>
      <c r="J36" s="42" t="s">
        <v>100</v>
      </c>
      <c r="K36" s="56"/>
      <c r="L36" s="55" t="s">
        <v>259</v>
      </c>
      <c r="M36" s="55" t="str">
        <f>"96,8000"</f>
        <v>96,8000</v>
      </c>
      <c r="N36" s="13" t="s">
        <v>17</v>
      </c>
    </row>
    <row r="37" spans="1:14" ht="12.75">
      <c r="A37" s="26">
        <v>3</v>
      </c>
      <c r="B37" s="64" t="s">
        <v>106</v>
      </c>
      <c r="C37" s="11" t="s">
        <v>107</v>
      </c>
      <c r="D37" s="10" t="s">
        <v>108</v>
      </c>
      <c r="E37" s="10" t="str">
        <f>"0,5889"</f>
        <v>0,5889</v>
      </c>
      <c r="F37" s="11" t="s">
        <v>109</v>
      </c>
      <c r="G37" s="11" t="s">
        <v>13</v>
      </c>
      <c r="H37" s="43" t="s">
        <v>87</v>
      </c>
      <c r="I37" s="43" t="s">
        <v>100</v>
      </c>
      <c r="J37" s="59" t="s">
        <v>110</v>
      </c>
      <c r="K37" s="54"/>
      <c r="L37" s="53" t="s">
        <v>259</v>
      </c>
      <c r="M37" s="53" t="str">
        <f>"94,2160"</f>
        <v>94,2160</v>
      </c>
      <c r="N37" s="11" t="s">
        <v>17</v>
      </c>
    </row>
    <row r="39" spans="2:13" ht="15.75">
      <c r="B39" s="94" t="s">
        <v>111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4" ht="12.75">
      <c r="A40" s="26">
        <v>1</v>
      </c>
      <c r="B40" s="63" t="s">
        <v>112</v>
      </c>
      <c r="C40" s="9" t="s">
        <v>113</v>
      </c>
      <c r="D40" s="8" t="s">
        <v>114</v>
      </c>
      <c r="E40" s="8" t="str">
        <f>"0,5782"</f>
        <v>0,5782</v>
      </c>
      <c r="F40" s="9" t="s">
        <v>22</v>
      </c>
      <c r="G40" s="9" t="s">
        <v>13</v>
      </c>
      <c r="H40" s="41" t="s">
        <v>87</v>
      </c>
      <c r="I40" s="41" t="s">
        <v>100</v>
      </c>
      <c r="J40" s="58" t="s">
        <v>110</v>
      </c>
      <c r="K40" s="52"/>
      <c r="L40" s="51" t="s">
        <v>259</v>
      </c>
      <c r="M40" s="51" t="str">
        <f>"92,5200"</f>
        <v>92,5200</v>
      </c>
      <c r="N40" s="9" t="s">
        <v>17</v>
      </c>
    </row>
    <row r="41" spans="1:14" ht="12.75">
      <c r="A41" s="26">
        <v>2</v>
      </c>
      <c r="B41" s="65" t="s">
        <v>115</v>
      </c>
      <c r="C41" s="13" t="s">
        <v>116</v>
      </c>
      <c r="D41" s="12" t="s">
        <v>117</v>
      </c>
      <c r="E41" s="12" t="str">
        <f>"0,5731"</f>
        <v>0,5731</v>
      </c>
      <c r="F41" s="13" t="s">
        <v>12</v>
      </c>
      <c r="G41" s="13" t="s">
        <v>13</v>
      </c>
      <c r="H41" s="57" t="s">
        <v>86</v>
      </c>
      <c r="I41" s="42" t="s">
        <v>73</v>
      </c>
      <c r="J41" s="57" t="s">
        <v>67</v>
      </c>
      <c r="K41" s="56"/>
      <c r="L41" s="55" t="s">
        <v>253</v>
      </c>
      <c r="M41" s="55" t="str">
        <f>"81,6739"</f>
        <v>81,6739</v>
      </c>
      <c r="N41" s="13" t="s">
        <v>17</v>
      </c>
    </row>
    <row r="42" spans="1:14" ht="12.75">
      <c r="A42" s="26">
        <v>1</v>
      </c>
      <c r="B42" s="64" t="s">
        <v>118</v>
      </c>
      <c r="C42" s="11" t="s">
        <v>119</v>
      </c>
      <c r="D42" s="10" t="s">
        <v>120</v>
      </c>
      <c r="E42" s="10" t="str">
        <f>"0,5730"</f>
        <v>0,5730</v>
      </c>
      <c r="F42" s="11" t="s">
        <v>22</v>
      </c>
      <c r="G42" s="11" t="s">
        <v>13</v>
      </c>
      <c r="H42" s="43" t="s">
        <v>77</v>
      </c>
      <c r="I42" s="43" t="s">
        <v>46</v>
      </c>
      <c r="J42" s="43" t="s">
        <v>86</v>
      </c>
      <c r="K42" s="54"/>
      <c r="L42" s="53" t="s">
        <v>260</v>
      </c>
      <c r="M42" s="53" t="str">
        <f>"80,2130"</f>
        <v>80,2130</v>
      </c>
      <c r="N42" s="11" t="s">
        <v>17</v>
      </c>
    </row>
    <row r="44" spans="2:13" ht="15.75">
      <c r="B44" s="94" t="s">
        <v>121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1:14" ht="12.75">
      <c r="A45" s="26">
        <v>1</v>
      </c>
      <c r="B45" s="63" t="s">
        <v>122</v>
      </c>
      <c r="C45" s="9" t="s">
        <v>123</v>
      </c>
      <c r="D45" s="8" t="s">
        <v>124</v>
      </c>
      <c r="E45" s="8" t="str">
        <f>"0,5580"</f>
        <v>0,5580</v>
      </c>
      <c r="F45" s="9" t="s">
        <v>22</v>
      </c>
      <c r="G45" s="9" t="s">
        <v>13</v>
      </c>
      <c r="H45" s="41" t="s">
        <v>125</v>
      </c>
      <c r="I45" s="41" t="s">
        <v>126</v>
      </c>
      <c r="J45" s="41" t="s">
        <v>127</v>
      </c>
      <c r="K45" s="52"/>
      <c r="L45" s="51" t="s">
        <v>261</v>
      </c>
      <c r="M45" s="51" t="str">
        <f>"114,4002"</f>
        <v>114,4002</v>
      </c>
      <c r="N45" s="9" t="s">
        <v>17</v>
      </c>
    </row>
    <row r="46" spans="1:14" ht="12.75">
      <c r="A46" s="26">
        <v>2</v>
      </c>
      <c r="B46" s="65" t="s">
        <v>128</v>
      </c>
      <c r="C46" s="13" t="s">
        <v>129</v>
      </c>
      <c r="D46" s="12" t="s">
        <v>130</v>
      </c>
      <c r="E46" s="12" t="str">
        <f>"0,5471"</f>
        <v>0,5471</v>
      </c>
      <c r="F46" s="13" t="s">
        <v>52</v>
      </c>
      <c r="G46" s="13" t="s">
        <v>72</v>
      </c>
      <c r="H46" s="42" t="s">
        <v>61</v>
      </c>
      <c r="I46" s="57" t="s">
        <v>101</v>
      </c>
      <c r="J46" s="42" t="s">
        <v>101</v>
      </c>
      <c r="K46" s="56"/>
      <c r="L46" s="55" t="s">
        <v>258</v>
      </c>
      <c r="M46" s="55" t="str">
        <f>"98,4780"</f>
        <v>98,4780</v>
      </c>
      <c r="N46" s="13" t="s">
        <v>243</v>
      </c>
    </row>
    <row r="47" spans="1:14" ht="12.75">
      <c r="A47" s="26">
        <v>3</v>
      </c>
      <c r="B47" s="65" t="s">
        <v>131</v>
      </c>
      <c r="C47" s="13" t="s">
        <v>132</v>
      </c>
      <c r="D47" s="12" t="s">
        <v>133</v>
      </c>
      <c r="E47" s="12" t="str">
        <f>"0,5611"</f>
        <v>0,5611</v>
      </c>
      <c r="F47" s="13" t="s">
        <v>52</v>
      </c>
      <c r="G47" s="13" t="s">
        <v>72</v>
      </c>
      <c r="H47" s="42" t="s">
        <v>100</v>
      </c>
      <c r="I47" s="42" t="s">
        <v>61</v>
      </c>
      <c r="J47" s="57" t="s">
        <v>101</v>
      </c>
      <c r="K47" s="56"/>
      <c r="L47" s="55" t="s">
        <v>262</v>
      </c>
      <c r="M47" s="55" t="str">
        <f>"95,3870"</f>
        <v>95,3870</v>
      </c>
      <c r="N47" s="13" t="s">
        <v>17</v>
      </c>
    </row>
    <row r="48" spans="1:14" ht="12.75">
      <c r="A48" s="26">
        <v>4</v>
      </c>
      <c r="B48" s="64" t="s">
        <v>134</v>
      </c>
      <c r="C48" s="11" t="s">
        <v>135</v>
      </c>
      <c r="D48" s="10" t="s">
        <v>136</v>
      </c>
      <c r="E48" s="10" t="str">
        <f>"0,5573"</f>
        <v>0,5573</v>
      </c>
      <c r="F48" s="11" t="s">
        <v>22</v>
      </c>
      <c r="G48" s="11" t="s">
        <v>13</v>
      </c>
      <c r="H48" s="43" t="s">
        <v>81</v>
      </c>
      <c r="I48" s="43" t="s">
        <v>77</v>
      </c>
      <c r="J48" s="43" t="s">
        <v>45</v>
      </c>
      <c r="K48" s="54"/>
      <c r="L48" s="53" t="s">
        <v>263</v>
      </c>
      <c r="M48" s="53" t="str">
        <f>"72,4425"</f>
        <v>72,4425</v>
      </c>
      <c r="N48" s="11" t="s">
        <v>17</v>
      </c>
    </row>
    <row r="50" spans="2:3" ht="18">
      <c r="B50" s="66" t="s">
        <v>137</v>
      </c>
      <c r="C50" s="66"/>
    </row>
    <row r="51" spans="2:3" ht="15.75">
      <c r="B51" s="67" t="s">
        <v>147</v>
      </c>
      <c r="C51" s="67"/>
    </row>
    <row r="52" spans="2:3" ht="13.5">
      <c r="B52" s="68"/>
      <c r="C52" s="72" t="s">
        <v>139</v>
      </c>
    </row>
    <row r="53" spans="2:6" ht="13.5">
      <c r="B53" s="69" t="s">
        <v>140</v>
      </c>
      <c r="C53" s="73" t="s">
        <v>141</v>
      </c>
      <c r="D53" s="14" t="s">
        <v>142</v>
      </c>
      <c r="E53" s="14" t="s">
        <v>143</v>
      </c>
      <c r="F53" s="14" t="s">
        <v>144</v>
      </c>
    </row>
    <row r="54" spans="1:6" ht="12.75">
      <c r="A54" s="26">
        <v>1</v>
      </c>
      <c r="B54" s="70" t="s">
        <v>122</v>
      </c>
      <c r="C54" s="1" t="s">
        <v>139</v>
      </c>
      <c r="D54" s="50" t="s">
        <v>271</v>
      </c>
      <c r="E54" s="50" t="s">
        <v>127</v>
      </c>
      <c r="F54" s="50" t="s">
        <v>149</v>
      </c>
    </row>
    <row r="55" spans="1:6" ht="12.75">
      <c r="A55" s="26">
        <v>2</v>
      </c>
      <c r="B55" s="70" t="s">
        <v>57</v>
      </c>
      <c r="C55" s="1" t="s">
        <v>139</v>
      </c>
      <c r="D55" s="50" t="s">
        <v>272</v>
      </c>
      <c r="E55" s="50" t="s">
        <v>62</v>
      </c>
      <c r="F55" s="50" t="s">
        <v>150</v>
      </c>
    </row>
    <row r="56" spans="1:6" ht="12.75">
      <c r="A56" s="26">
        <v>3</v>
      </c>
      <c r="B56" s="70" t="s">
        <v>97</v>
      </c>
      <c r="C56" s="1" t="s">
        <v>139</v>
      </c>
      <c r="D56" s="50" t="s">
        <v>273</v>
      </c>
      <c r="E56" s="50" t="s">
        <v>101</v>
      </c>
      <c r="F56" s="50" t="s">
        <v>151</v>
      </c>
    </row>
  </sheetData>
  <sheetProtection/>
  <mergeCells count="22">
    <mergeCell ref="B1:N2"/>
    <mergeCell ref="H3:K3"/>
    <mergeCell ref="B3:B4"/>
    <mergeCell ref="C3:C4"/>
    <mergeCell ref="D3:D4"/>
    <mergeCell ref="A3:A4"/>
    <mergeCell ref="N3:N4"/>
    <mergeCell ref="G3:G4"/>
    <mergeCell ref="F3:F4"/>
    <mergeCell ref="B5:M5"/>
    <mergeCell ref="B8:M8"/>
    <mergeCell ref="B11:M11"/>
    <mergeCell ref="E3:E4"/>
    <mergeCell ref="L3:L4"/>
    <mergeCell ref="M3:M4"/>
    <mergeCell ref="B44:M44"/>
    <mergeCell ref="B14:M14"/>
    <mergeCell ref="B17:M17"/>
    <mergeCell ref="B21:M21"/>
    <mergeCell ref="B29:M29"/>
    <mergeCell ref="B34:M34"/>
    <mergeCell ref="B39:M39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14" sqref="B14:K14"/>
    </sheetView>
  </sheetViews>
  <sheetFormatPr defaultColWidth="8.75390625" defaultRowHeight="12.75"/>
  <cols>
    <col min="1" max="1" width="9.125" style="26" customWidth="1"/>
    <col min="2" max="2" width="26.00390625" style="15" bestFit="1" customWidth="1"/>
    <col min="3" max="3" width="24.00390625" style="15" bestFit="1" customWidth="1"/>
    <col min="4" max="4" width="10.625" style="28" bestFit="1" customWidth="1"/>
    <col min="5" max="5" width="8.375" style="28" bestFit="1" customWidth="1"/>
    <col min="6" max="6" width="20.125" style="15" customWidth="1"/>
    <col min="7" max="7" width="30.125" style="15" customWidth="1"/>
    <col min="8" max="8" width="4.75390625" style="28" bestFit="1" customWidth="1"/>
    <col min="9" max="9" width="9.625" style="28" bestFit="1" customWidth="1"/>
    <col min="10" max="10" width="7.875" style="28" bestFit="1" customWidth="1"/>
    <col min="11" max="11" width="9.625" style="28" bestFit="1" customWidth="1"/>
    <col min="12" max="12" width="18.875" style="15" bestFit="1" customWidth="1"/>
  </cols>
  <sheetData>
    <row r="1" spans="1:12" s="1" customFormat="1" ht="15" customHeight="1">
      <c r="A1" s="50"/>
      <c r="B1" s="80" t="s">
        <v>285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1" customFormat="1" ht="114.75" customHeight="1" thickBot="1">
      <c r="A2" s="50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s="2" customFormat="1" ht="12.75" customHeight="1">
      <c r="A3" s="75" t="s">
        <v>242</v>
      </c>
      <c r="B3" s="85" t="s">
        <v>0</v>
      </c>
      <c r="C3" s="87" t="s">
        <v>274</v>
      </c>
      <c r="D3" s="87" t="s">
        <v>275</v>
      </c>
      <c r="E3" s="89" t="s">
        <v>7</v>
      </c>
      <c r="F3" s="89" t="s">
        <v>5</v>
      </c>
      <c r="G3" s="90" t="s">
        <v>276</v>
      </c>
      <c r="H3" s="89" t="s">
        <v>1</v>
      </c>
      <c r="I3" s="89"/>
      <c r="J3" s="89" t="s">
        <v>277</v>
      </c>
      <c r="K3" s="89" t="s">
        <v>4</v>
      </c>
      <c r="L3" s="77" t="s">
        <v>3</v>
      </c>
    </row>
    <row r="4" spans="1:12" s="2" customFormat="1" ht="21" customHeight="1" thickBot="1">
      <c r="A4" s="76"/>
      <c r="B4" s="86"/>
      <c r="C4" s="88"/>
      <c r="D4" s="88"/>
      <c r="E4" s="88"/>
      <c r="F4" s="88"/>
      <c r="G4" s="91"/>
      <c r="H4" s="3" t="s">
        <v>203</v>
      </c>
      <c r="I4" s="3" t="s">
        <v>204</v>
      </c>
      <c r="J4" s="88"/>
      <c r="K4" s="88"/>
      <c r="L4" s="78"/>
    </row>
    <row r="5" spans="2:11" ht="15.75">
      <c r="B5" s="79" t="s">
        <v>26</v>
      </c>
      <c r="C5" s="79"/>
      <c r="D5" s="79"/>
      <c r="E5" s="79"/>
      <c r="F5" s="79"/>
      <c r="G5" s="79"/>
      <c r="H5" s="79"/>
      <c r="I5" s="79"/>
      <c r="J5" s="79"/>
      <c r="K5" s="79"/>
    </row>
    <row r="6" spans="1:12" ht="12.75">
      <c r="A6" s="26">
        <v>1</v>
      </c>
      <c r="B6" s="17" t="s">
        <v>152</v>
      </c>
      <c r="C6" s="17" t="s">
        <v>153</v>
      </c>
      <c r="D6" s="27" t="s">
        <v>154</v>
      </c>
      <c r="E6" s="27" t="str">
        <f>"1,1178"</f>
        <v>1,1178</v>
      </c>
      <c r="F6" s="17" t="s">
        <v>12</v>
      </c>
      <c r="G6" s="17" t="s">
        <v>13</v>
      </c>
      <c r="H6" s="32" t="s">
        <v>205</v>
      </c>
      <c r="I6" s="32" t="s">
        <v>206</v>
      </c>
      <c r="J6" s="32">
        <v>797.5</v>
      </c>
      <c r="K6" s="32" t="str">
        <f>"891,4455"</f>
        <v>891,4455</v>
      </c>
      <c r="L6" s="17" t="s">
        <v>17</v>
      </c>
    </row>
    <row r="8" spans="2:11" ht="15.75">
      <c r="B8" s="74" t="s">
        <v>156</v>
      </c>
      <c r="C8" s="74"/>
      <c r="D8" s="74"/>
      <c r="E8" s="74"/>
      <c r="F8" s="74"/>
      <c r="G8" s="74"/>
      <c r="H8" s="74"/>
      <c r="I8" s="74"/>
      <c r="J8" s="74"/>
      <c r="K8" s="74"/>
    </row>
    <row r="9" spans="1:12" ht="12.75">
      <c r="A9" s="26">
        <v>1</v>
      </c>
      <c r="B9" s="17" t="s">
        <v>157</v>
      </c>
      <c r="C9" s="17" t="s">
        <v>207</v>
      </c>
      <c r="D9" s="27" t="s">
        <v>159</v>
      </c>
      <c r="E9" s="27" t="str">
        <f>"1,0701"</f>
        <v>1,0701</v>
      </c>
      <c r="F9" s="17" t="s">
        <v>22</v>
      </c>
      <c r="G9" s="17" t="s">
        <v>13</v>
      </c>
      <c r="H9" s="32" t="s">
        <v>205</v>
      </c>
      <c r="I9" s="32" t="s">
        <v>208</v>
      </c>
      <c r="J9" s="32" t="s">
        <v>199</v>
      </c>
      <c r="K9" s="32" t="str">
        <f>"294,2775"</f>
        <v>294,2775</v>
      </c>
      <c r="L9" s="17" t="s">
        <v>17</v>
      </c>
    </row>
    <row r="11" spans="2:11" ht="15.75">
      <c r="B11" s="74" t="s">
        <v>18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2" ht="12.75">
      <c r="A12" s="26">
        <v>1</v>
      </c>
      <c r="B12" s="17" t="s">
        <v>19</v>
      </c>
      <c r="C12" s="17" t="s">
        <v>20</v>
      </c>
      <c r="D12" s="27" t="s">
        <v>21</v>
      </c>
      <c r="E12" s="27" t="str">
        <f>"0,9007"</f>
        <v>0,9007</v>
      </c>
      <c r="F12" s="17" t="s">
        <v>22</v>
      </c>
      <c r="G12" s="17" t="s">
        <v>13</v>
      </c>
      <c r="H12" s="32" t="s">
        <v>209</v>
      </c>
      <c r="I12" s="32" t="s">
        <v>210</v>
      </c>
      <c r="J12" s="32" t="s">
        <v>226</v>
      </c>
      <c r="K12" s="32" t="str">
        <f>"662,0512"</f>
        <v>662,0512</v>
      </c>
      <c r="L12" s="17" t="s">
        <v>17</v>
      </c>
    </row>
    <row r="14" spans="2:11" ht="15.75">
      <c r="B14" s="74" t="s">
        <v>8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2" ht="12.75">
      <c r="A15" s="26">
        <v>1</v>
      </c>
      <c r="B15" s="17" t="s">
        <v>32</v>
      </c>
      <c r="C15" s="17" t="s">
        <v>211</v>
      </c>
      <c r="D15" s="27" t="s">
        <v>34</v>
      </c>
      <c r="E15" s="27" t="str">
        <f>"0,8328"</f>
        <v>0,8328</v>
      </c>
      <c r="F15" s="17" t="s">
        <v>22</v>
      </c>
      <c r="G15" s="17" t="s">
        <v>13</v>
      </c>
      <c r="H15" s="32" t="s">
        <v>30</v>
      </c>
      <c r="I15" s="32" t="s">
        <v>212</v>
      </c>
      <c r="J15" s="32">
        <v>1650</v>
      </c>
      <c r="K15" s="32" t="str">
        <f>"1374,2025"</f>
        <v>1374,2025</v>
      </c>
      <c r="L15" s="17" t="s">
        <v>192</v>
      </c>
    </row>
    <row r="17" spans="2:11" ht="15.75">
      <c r="B17" s="74" t="s">
        <v>37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1:12" ht="12.75">
      <c r="A18" s="26">
        <v>1</v>
      </c>
      <c r="B18" s="17" t="s">
        <v>213</v>
      </c>
      <c r="C18" s="17" t="s">
        <v>214</v>
      </c>
      <c r="D18" s="27" t="s">
        <v>215</v>
      </c>
      <c r="E18" s="27" t="str">
        <f>"0,6899"</f>
        <v>0,6899</v>
      </c>
      <c r="F18" s="17" t="s">
        <v>52</v>
      </c>
      <c r="G18" s="17" t="s">
        <v>13</v>
      </c>
      <c r="H18" s="32" t="s">
        <v>216</v>
      </c>
      <c r="I18" s="32" t="s">
        <v>217</v>
      </c>
      <c r="J18" s="32">
        <v>3037.5</v>
      </c>
      <c r="K18" s="32" t="str">
        <f>"2095,5712"</f>
        <v>2095,5712</v>
      </c>
      <c r="L18" s="17" t="s">
        <v>17</v>
      </c>
    </row>
    <row r="20" spans="2:11" ht="15.75">
      <c r="B20" s="74" t="s">
        <v>82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1:12" ht="12.75">
      <c r="A21" s="26">
        <v>1</v>
      </c>
      <c r="B21" s="17" t="s">
        <v>218</v>
      </c>
      <c r="C21" s="17" t="s">
        <v>219</v>
      </c>
      <c r="D21" s="27" t="s">
        <v>220</v>
      </c>
      <c r="E21" s="27" t="str">
        <f>"0,6299"</f>
        <v>0,6299</v>
      </c>
      <c r="F21" s="17" t="s">
        <v>52</v>
      </c>
      <c r="G21" s="17" t="s">
        <v>91</v>
      </c>
      <c r="H21" s="32" t="s">
        <v>24</v>
      </c>
      <c r="I21" s="32" t="s">
        <v>221</v>
      </c>
      <c r="J21" s="32" t="s">
        <v>227</v>
      </c>
      <c r="K21" s="32" t="str">
        <f>"1814,1119"</f>
        <v>1814,1119</v>
      </c>
      <c r="L21" s="17" t="s">
        <v>174</v>
      </c>
    </row>
    <row r="23" spans="2:11" ht="15.75">
      <c r="B23" s="74" t="s">
        <v>96</v>
      </c>
      <c r="C23" s="74"/>
      <c r="D23" s="74"/>
      <c r="E23" s="74"/>
      <c r="F23" s="74"/>
      <c r="G23" s="74"/>
      <c r="H23" s="74"/>
      <c r="I23" s="74"/>
      <c r="J23" s="74"/>
      <c r="K23" s="74"/>
    </row>
    <row r="24" spans="1:12" ht="12.75">
      <c r="A24" s="26">
        <v>1</v>
      </c>
      <c r="B24" s="18" t="s">
        <v>189</v>
      </c>
      <c r="C24" s="18" t="s">
        <v>222</v>
      </c>
      <c r="D24" s="29" t="s">
        <v>191</v>
      </c>
      <c r="E24" s="29" t="str">
        <f>"0,5940"</f>
        <v>0,5940</v>
      </c>
      <c r="F24" s="18" t="s">
        <v>22</v>
      </c>
      <c r="G24" s="18" t="s">
        <v>13</v>
      </c>
      <c r="H24" s="34" t="s">
        <v>163</v>
      </c>
      <c r="I24" s="34" t="s">
        <v>223</v>
      </c>
      <c r="J24" s="34" t="s">
        <v>228</v>
      </c>
      <c r="K24" s="34" t="str">
        <f>"1514,7000"</f>
        <v>1514,7000</v>
      </c>
      <c r="L24" s="18" t="s">
        <v>192</v>
      </c>
    </row>
    <row r="25" spans="1:12" ht="12.75">
      <c r="A25" s="26">
        <v>2</v>
      </c>
      <c r="B25" s="20" t="s">
        <v>186</v>
      </c>
      <c r="C25" s="20" t="s">
        <v>224</v>
      </c>
      <c r="D25" s="31" t="s">
        <v>188</v>
      </c>
      <c r="E25" s="31" t="str">
        <f>"0,6040"</f>
        <v>0,6040</v>
      </c>
      <c r="F25" s="20" t="s">
        <v>22</v>
      </c>
      <c r="G25" s="20" t="s">
        <v>13</v>
      </c>
      <c r="H25" s="38" t="s">
        <v>25</v>
      </c>
      <c r="I25" s="38" t="s">
        <v>225</v>
      </c>
      <c r="J25" s="38">
        <v>1567.5</v>
      </c>
      <c r="K25" s="38" t="str">
        <f>"946,7700"</f>
        <v>946,7700</v>
      </c>
      <c r="L25" s="20" t="s">
        <v>17</v>
      </c>
    </row>
  </sheetData>
  <sheetProtection/>
  <mergeCells count="19"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0:K20"/>
    <mergeCell ref="B23:K23"/>
    <mergeCell ref="L3:L4"/>
    <mergeCell ref="B5:K5"/>
    <mergeCell ref="B8:K8"/>
    <mergeCell ref="B11:K11"/>
    <mergeCell ref="B14:K14"/>
    <mergeCell ref="B17:K17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C10" sqref="C10"/>
    </sheetView>
  </sheetViews>
  <sheetFormatPr defaultColWidth="9.125" defaultRowHeight="12.75"/>
  <cols>
    <col min="1" max="1" width="9.125" style="26" customWidth="1"/>
    <col min="2" max="2" width="24.25390625" style="4" customWidth="1"/>
    <col min="3" max="3" width="26.375" style="1" customWidth="1"/>
    <col min="4" max="4" width="10.625" style="1" bestFit="1" customWidth="1"/>
    <col min="5" max="5" width="8.375" style="1" bestFit="1" customWidth="1"/>
    <col min="6" max="6" width="20.375" style="5" customWidth="1"/>
    <col min="7" max="7" width="29.875" style="5" customWidth="1"/>
    <col min="8" max="8" width="5.625" style="1" bestFit="1" customWidth="1"/>
    <col min="9" max="9" width="9.625" style="1" bestFit="1" customWidth="1"/>
    <col min="10" max="10" width="7.875" style="50" bestFit="1" customWidth="1"/>
    <col min="11" max="11" width="9.625" style="1" bestFit="1" customWidth="1"/>
    <col min="12" max="12" width="15.375" style="5" bestFit="1" customWidth="1"/>
    <col min="13" max="16384" width="9.125" style="1" customWidth="1"/>
  </cols>
  <sheetData>
    <row r="1" spans="1:12" ht="15" customHeight="1">
      <c r="A1" s="50"/>
      <c r="B1" s="80" t="s">
        <v>286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15.5" customHeight="1" thickBot="1">
      <c r="A2" s="50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s="2" customFormat="1" ht="12.75" customHeight="1">
      <c r="A3" s="75" t="s">
        <v>242</v>
      </c>
      <c r="B3" s="85" t="s">
        <v>0</v>
      </c>
      <c r="C3" s="87" t="s">
        <v>274</v>
      </c>
      <c r="D3" s="87" t="s">
        <v>275</v>
      </c>
      <c r="E3" s="89" t="s">
        <v>7</v>
      </c>
      <c r="F3" s="89" t="s">
        <v>5</v>
      </c>
      <c r="G3" s="90" t="s">
        <v>276</v>
      </c>
      <c r="H3" s="89" t="s">
        <v>1</v>
      </c>
      <c r="I3" s="89"/>
      <c r="J3" s="89" t="s">
        <v>277</v>
      </c>
      <c r="K3" s="89" t="s">
        <v>4</v>
      </c>
      <c r="L3" s="77" t="s">
        <v>3</v>
      </c>
    </row>
    <row r="4" spans="1:12" s="2" customFormat="1" ht="21" customHeight="1" thickBot="1">
      <c r="A4" s="76"/>
      <c r="B4" s="86"/>
      <c r="C4" s="88"/>
      <c r="D4" s="88"/>
      <c r="E4" s="88"/>
      <c r="F4" s="88"/>
      <c r="G4" s="91"/>
      <c r="H4" s="3" t="s">
        <v>203</v>
      </c>
      <c r="I4" s="3" t="s">
        <v>204</v>
      </c>
      <c r="J4" s="88"/>
      <c r="K4" s="88"/>
      <c r="L4" s="78"/>
    </row>
    <row r="5" spans="2:11" ht="15.75">
      <c r="B5" s="95" t="s">
        <v>48</v>
      </c>
      <c r="C5" s="79"/>
      <c r="D5" s="79"/>
      <c r="E5" s="79"/>
      <c r="F5" s="79"/>
      <c r="G5" s="79"/>
      <c r="H5" s="79"/>
      <c r="I5" s="79"/>
      <c r="J5" s="79"/>
      <c r="K5" s="79"/>
    </row>
    <row r="6" spans="1:12" ht="12.75">
      <c r="A6" s="26">
        <v>1</v>
      </c>
      <c r="B6" s="61" t="s">
        <v>69</v>
      </c>
      <c r="C6" s="6" t="s">
        <v>70</v>
      </c>
      <c r="D6" s="6" t="s">
        <v>71</v>
      </c>
      <c r="E6" s="6" t="str">
        <f>"0,6595"</f>
        <v>0,6595</v>
      </c>
      <c r="F6" s="7" t="s">
        <v>52</v>
      </c>
      <c r="G6" s="7" t="s">
        <v>72</v>
      </c>
      <c r="H6" s="48" t="s">
        <v>35</v>
      </c>
      <c r="I6" s="48" t="s">
        <v>229</v>
      </c>
      <c r="J6" s="48" t="s">
        <v>264</v>
      </c>
      <c r="K6" s="48" t="str">
        <f>"1266,2400"</f>
        <v>1266,2400</v>
      </c>
      <c r="L6" s="7" t="s">
        <v>17</v>
      </c>
    </row>
    <row r="8" spans="2:11" ht="15.75">
      <c r="B8" s="94" t="s">
        <v>82</v>
      </c>
      <c r="C8" s="74"/>
      <c r="D8" s="74"/>
      <c r="E8" s="74"/>
      <c r="F8" s="74"/>
      <c r="G8" s="74"/>
      <c r="H8" s="74"/>
      <c r="I8" s="74"/>
      <c r="J8" s="74"/>
      <c r="K8" s="74"/>
    </row>
    <row r="9" spans="1:12" ht="12.75">
      <c r="A9" s="26">
        <v>1</v>
      </c>
      <c r="B9" s="61" t="s">
        <v>83</v>
      </c>
      <c r="C9" s="6" t="s">
        <v>84</v>
      </c>
      <c r="D9" s="6" t="s">
        <v>85</v>
      </c>
      <c r="E9" s="6" t="str">
        <f>"0,6331"</f>
        <v>0,6331</v>
      </c>
      <c r="F9" s="7" t="s">
        <v>52</v>
      </c>
      <c r="G9" s="7" t="s">
        <v>72</v>
      </c>
      <c r="H9" s="48" t="s">
        <v>155</v>
      </c>
      <c r="I9" s="48" t="s">
        <v>230</v>
      </c>
      <c r="J9" s="48" t="s">
        <v>265</v>
      </c>
      <c r="K9" s="48" t="str">
        <f>"1399,1509"</f>
        <v>1399,1509</v>
      </c>
      <c r="L9" s="7" t="s">
        <v>17</v>
      </c>
    </row>
    <row r="11" spans="2:11" ht="15.75">
      <c r="B11" s="94" t="s">
        <v>96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2" ht="12.75">
      <c r="A12" s="26">
        <v>1</v>
      </c>
      <c r="B12" s="61" t="s">
        <v>231</v>
      </c>
      <c r="C12" s="6" t="s">
        <v>232</v>
      </c>
      <c r="D12" s="6" t="s">
        <v>233</v>
      </c>
      <c r="E12" s="6" t="str">
        <f>"0,5891"</f>
        <v>0,5891</v>
      </c>
      <c r="F12" s="7" t="s">
        <v>52</v>
      </c>
      <c r="G12" s="7" t="s">
        <v>91</v>
      </c>
      <c r="H12" s="48" t="s">
        <v>234</v>
      </c>
      <c r="I12" s="48" t="s">
        <v>235</v>
      </c>
      <c r="J12" s="48" t="s">
        <v>266</v>
      </c>
      <c r="K12" s="48" t="str">
        <f>"1321,0568"</f>
        <v>1321,0568</v>
      </c>
      <c r="L12" s="7" t="s">
        <v>17</v>
      </c>
    </row>
    <row r="14" spans="2:11" ht="15.75">
      <c r="B14" s="94" t="s">
        <v>111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2" ht="12.75">
      <c r="A15" s="26">
        <v>1</v>
      </c>
      <c r="B15" s="63" t="s">
        <v>112</v>
      </c>
      <c r="C15" s="8" t="s">
        <v>113</v>
      </c>
      <c r="D15" s="8" t="s">
        <v>114</v>
      </c>
      <c r="E15" s="8" t="str">
        <f>"0,5782"</f>
        <v>0,5782</v>
      </c>
      <c r="F15" s="9" t="s">
        <v>22</v>
      </c>
      <c r="G15" s="9" t="s">
        <v>13</v>
      </c>
      <c r="H15" s="51" t="s">
        <v>236</v>
      </c>
      <c r="I15" s="51" t="s">
        <v>210</v>
      </c>
      <c r="J15" s="51" t="s">
        <v>267</v>
      </c>
      <c r="K15" s="51" t="str">
        <f>"1244,6831"</f>
        <v>1244,6831</v>
      </c>
      <c r="L15" s="9" t="s">
        <v>17</v>
      </c>
    </row>
    <row r="16" spans="1:12" ht="12.75">
      <c r="A16" s="26">
        <v>1</v>
      </c>
      <c r="B16" s="64" t="s">
        <v>118</v>
      </c>
      <c r="C16" s="10" t="s">
        <v>237</v>
      </c>
      <c r="D16" s="10" t="s">
        <v>120</v>
      </c>
      <c r="E16" s="10" t="str">
        <f>"0,5730"</f>
        <v>0,5730</v>
      </c>
      <c r="F16" s="11" t="s">
        <v>22</v>
      </c>
      <c r="G16" s="11" t="s">
        <v>13</v>
      </c>
      <c r="H16" s="53" t="s">
        <v>238</v>
      </c>
      <c r="I16" s="53" t="s">
        <v>239</v>
      </c>
      <c r="J16" s="53" t="s">
        <v>268</v>
      </c>
      <c r="K16" s="53" t="str">
        <f>"721,9170"</f>
        <v>721,9170</v>
      </c>
      <c r="L16" s="11" t="s">
        <v>17</v>
      </c>
    </row>
    <row r="18" spans="2:11" ht="15.75">
      <c r="B18" s="94" t="s">
        <v>121</v>
      </c>
      <c r="C18" s="74"/>
      <c r="D18" s="74"/>
      <c r="E18" s="74"/>
      <c r="F18" s="74"/>
      <c r="G18" s="74"/>
      <c r="H18" s="74"/>
      <c r="I18" s="74"/>
      <c r="J18" s="74"/>
      <c r="K18" s="74"/>
    </row>
    <row r="19" spans="1:12" ht="12.75">
      <c r="A19" s="26">
        <v>1</v>
      </c>
      <c r="B19" s="63" t="s">
        <v>122</v>
      </c>
      <c r="C19" s="8" t="s">
        <v>123</v>
      </c>
      <c r="D19" s="8" t="s">
        <v>124</v>
      </c>
      <c r="E19" s="8" t="str">
        <f>"0,5580"</f>
        <v>0,5580</v>
      </c>
      <c r="F19" s="9" t="s">
        <v>22</v>
      </c>
      <c r="G19" s="9" t="s">
        <v>13</v>
      </c>
      <c r="H19" s="51" t="s">
        <v>168</v>
      </c>
      <c r="I19" s="51" t="s">
        <v>206</v>
      </c>
      <c r="J19" s="51" t="s">
        <v>269</v>
      </c>
      <c r="K19" s="51" t="str">
        <f>"1861,0967"</f>
        <v>1861,0967</v>
      </c>
      <c r="L19" s="9" t="s">
        <v>17</v>
      </c>
    </row>
    <row r="20" spans="1:12" ht="12.75">
      <c r="A20" s="26">
        <v>2</v>
      </c>
      <c r="B20" s="64" t="s">
        <v>131</v>
      </c>
      <c r="C20" s="10" t="s">
        <v>132</v>
      </c>
      <c r="D20" s="10" t="s">
        <v>133</v>
      </c>
      <c r="E20" s="10" t="str">
        <f>"0,5611"</f>
        <v>0,5611</v>
      </c>
      <c r="F20" s="11" t="s">
        <v>52</v>
      </c>
      <c r="G20" s="11" t="s">
        <v>72</v>
      </c>
      <c r="H20" s="53" t="s">
        <v>240</v>
      </c>
      <c r="I20" s="53" t="s">
        <v>241</v>
      </c>
      <c r="J20" s="53" t="s">
        <v>270</v>
      </c>
      <c r="K20" s="53" t="str">
        <f>"1262,4750"</f>
        <v>1262,4750</v>
      </c>
      <c r="L20" s="11" t="s">
        <v>17</v>
      </c>
    </row>
  </sheetData>
  <sheetProtection/>
  <mergeCells count="17"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B18:K18"/>
    <mergeCell ref="K3:K4"/>
    <mergeCell ref="L3:L4"/>
    <mergeCell ref="B5:K5"/>
    <mergeCell ref="B8:K8"/>
    <mergeCell ref="B11:K11"/>
    <mergeCell ref="B14:K1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B22" sqref="B22:M22"/>
    </sheetView>
  </sheetViews>
  <sheetFormatPr defaultColWidth="8.75390625" defaultRowHeight="12.75"/>
  <cols>
    <col min="1" max="1" width="9.125" style="26" customWidth="1"/>
    <col min="2" max="2" width="22.875" style="15" customWidth="1"/>
    <col min="3" max="3" width="26.875" style="15" bestFit="1" customWidth="1"/>
    <col min="4" max="4" width="10.625" style="28" bestFit="1" customWidth="1"/>
    <col min="5" max="5" width="8.375" style="28" bestFit="1" customWidth="1"/>
    <col min="6" max="6" width="16.375" style="15" customWidth="1"/>
    <col min="7" max="7" width="30.625" style="15" customWidth="1"/>
    <col min="8" max="10" width="5.625" style="28" bestFit="1" customWidth="1"/>
    <col min="11" max="11" width="4.625" style="28" bestFit="1" customWidth="1"/>
    <col min="12" max="12" width="10.375" style="28" customWidth="1"/>
    <col min="13" max="13" width="8.625" style="28" bestFit="1" customWidth="1"/>
    <col min="14" max="14" width="18.875" style="15" bestFit="1" customWidth="1"/>
  </cols>
  <sheetData>
    <row r="1" spans="1:14" s="1" customFormat="1" ht="15" customHeight="1">
      <c r="A1" s="50"/>
      <c r="B1" s="80" t="s">
        <v>287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1" customFormat="1" ht="115.5" customHeight="1" thickBot="1">
      <c r="A2" s="5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2" customFormat="1" ht="12.75" customHeight="1">
      <c r="A3" s="75" t="s">
        <v>242</v>
      </c>
      <c r="B3" s="85" t="s">
        <v>0</v>
      </c>
      <c r="C3" s="87" t="s">
        <v>274</v>
      </c>
      <c r="D3" s="87" t="s">
        <v>275</v>
      </c>
      <c r="E3" s="89" t="s">
        <v>7</v>
      </c>
      <c r="F3" s="89" t="s">
        <v>5</v>
      </c>
      <c r="G3" s="90" t="s">
        <v>276</v>
      </c>
      <c r="H3" s="89" t="s">
        <v>2</v>
      </c>
      <c r="I3" s="89"/>
      <c r="J3" s="89"/>
      <c r="K3" s="89"/>
      <c r="L3" s="92" t="s">
        <v>278</v>
      </c>
      <c r="M3" s="89" t="s">
        <v>4</v>
      </c>
      <c r="N3" s="77" t="s">
        <v>3</v>
      </c>
    </row>
    <row r="4" spans="1:14" s="2" customFormat="1" ht="21" customHeight="1" thickBot="1">
      <c r="A4" s="76"/>
      <c r="B4" s="86"/>
      <c r="C4" s="88"/>
      <c r="D4" s="88"/>
      <c r="E4" s="88"/>
      <c r="F4" s="88"/>
      <c r="G4" s="91"/>
      <c r="H4" s="3">
        <v>1</v>
      </c>
      <c r="I4" s="3">
        <v>2</v>
      </c>
      <c r="J4" s="3">
        <v>3</v>
      </c>
      <c r="K4" s="3" t="s">
        <v>6</v>
      </c>
      <c r="L4" s="93"/>
      <c r="M4" s="88"/>
      <c r="N4" s="78"/>
    </row>
    <row r="5" spans="2:13" ht="15.75">
      <c r="B5" s="79" t="s">
        <v>26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4" ht="12.75">
      <c r="A6" s="26">
        <v>1</v>
      </c>
      <c r="B6" s="17" t="s">
        <v>152</v>
      </c>
      <c r="C6" s="17" t="s">
        <v>153</v>
      </c>
      <c r="D6" s="27" t="s">
        <v>154</v>
      </c>
      <c r="E6" s="27" t="str">
        <f>"1,1178"</f>
        <v>1,1178</v>
      </c>
      <c r="F6" s="17" t="s">
        <v>12</v>
      </c>
      <c r="G6" s="17" t="s">
        <v>13</v>
      </c>
      <c r="H6" s="40" t="s">
        <v>41</v>
      </c>
      <c r="I6" s="40" t="s">
        <v>35</v>
      </c>
      <c r="J6" s="47" t="s">
        <v>155</v>
      </c>
      <c r="K6" s="33"/>
      <c r="L6" s="32" t="s">
        <v>35</v>
      </c>
      <c r="M6" s="32" t="str">
        <f>"89,4240"</f>
        <v>89,4240</v>
      </c>
      <c r="N6" s="17" t="s">
        <v>17</v>
      </c>
    </row>
    <row r="8" spans="2:13" ht="15.75">
      <c r="B8" s="74" t="s">
        <v>156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4" ht="12.75">
      <c r="A9" s="26">
        <v>1</v>
      </c>
      <c r="B9" s="17" t="s">
        <v>157</v>
      </c>
      <c r="C9" s="17" t="s">
        <v>158</v>
      </c>
      <c r="D9" s="27" t="s">
        <v>159</v>
      </c>
      <c r="E9" s="27" t="str">
        <f>"1,0701"</f>
        <v>1,0701</v>
      </c>
      <c r="F9" s="17" t="s">
        <v>22</v>
      </c>
      <c r="G9" s="17" t="s">
        <v>13</v>
      </c>
      <c r="H9" s="40" t="s">
        <v>14</v>
      </c>
      <c r="I9" s="40" t="s">
        <v>16</v>
      </c>
      <c r="J9" s="40" t="s">
        <v>35</v>
      </c>
      <c r="K9" s="33"/>
      <c r="L9" s="32" t="s">
        <v>35</v>
      </c>
      <c r="M9" s="32" t="str">
        <f>"85,6080"</f>
        <v>85,6080</v>
      </c>
      <c r="N9" s="17" t="s">
        <v>17</v>
      </c>
    </row>
    <row r="11" spans="2:13" ht="15.75">
      <c r="B11" s="74" t="s">
        <v>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4" ht="12.75">
      <c r="A12" s="26">
        <v>1</v>
      </c>
      <c r="B12" s="18" t="s">
        <v>160</v>
      </c>
      <c r="C12" s="18" t="s">
        <v>161</v>
      </c>
      <c r="D12" s="29" t="s">
        <v>162</v>
      </c>
      <c r="E12" s="29" t="str">
        <f>"1,0365"</f>
        <v>1,0365</v>
      </c>
      <c r="F12" s="18" t="s">
        <v>22</v>
      </c>
      <c r="G12" s="18" t="s">
        <v>13</v>
      </c>
      <c r="H12" s="41" t="s">
        <v>163</v>
      </c>
      <c r="I12" s="41" t="s">
        <v>14</v>
      </c>
      <c r="J12" s="41" t="s">
        <v>15</v>
      </c>
      <c r="K12" s="35"/>
      <c r="L12" s="34" t="s">
        <v>15</v>
      </c>
      <c r="M12" s="34" t="str">
        <f>"67,3725"</f>
        <v>67,3725</v>
      </c>
      <c r="N12" s="18" t="s">
        <v>17</v>
      </c>
    </row>
    <row r="13" spans="1:14" ht="12.75">
      <c r="A13" s="26">
        <v>1</v>
      </c>
      <c r="B13" s="19" t="s">
        <v>9</v>
      </c>
      <c r="C13" s="19" t="s">
        <v>10</v>
      </c>
      <c r="D13" s="30" t="s">
        <v>11</v>
      </c>
      <c r="E13" s="30" t="str">
        <f>"1,0120"</f>
        <v>1,0120</v>
      </c>
      <c r="F13" s="19" t="s">
        <v>12</v>
      </c>
      <c r="G13" s="19" t="s">
        <v>13</v>
      </c>
      <c r="H13" s="42" t="s">
        <v>81</v>
      </c>
      <c r="I13" s="42" t="s">
        <v>45</v>
      </c>
      <c r="J13" s="42" t="s">
        <v>46</v>
      </c>
      <c r="K13" s="37"/>
      <c r="L13" s="36" t="s">
        <v>46</v>
      </c>
      <c r="M13" s="36" t="str">
        <f>"136,6200"</f>
        <v>136,6200</v>
      </c>
      <c r="N13" s="19" t="s">
        <v>17</v>
      </c>
    </row>
    <row r="14" spans="1:14" ht="12.75">
      <c r="A14" s="26">
        <v>2</v>
      </c>
      <c r="B14" s="20" t="s">
        <v>164</v>
      </c>
      <c r="C14" s="20" t="s">
        <v>165</v>
      </c>
      <c r="D14" s="31" t="s">
        <v>166</v>
      </c>
      <c r="E14" s="31" t="str">
        <f>"1,0149"</f>
        <v>1,0149</v>
      </c>
      <c r="F14" s="20" t="s">
        <v>22</v>
      </c>
      <c r="G14" s="20" t="s">
        <v>13</v>
      </c>
      <c r="H14" s="43" t="s">
        <v>35</v>
      </c>
      <c r="I14" s="43" t="s">
        <v>155</v>
      </c>
      <c r="J14" s="44" t="s">
        <v>167</v>
      </c>
      <c r="K14" s="39"/>
      <c r="L14" s="38" t="s">
        <v>155</v>
      </c>
      <c r="M14" s="38" t="str">
        <f>"86,2665"</f>
        <v>86,2665</v>
      </c>
      <c r="N14" s="20" t="s">
        <v>17</v>
      </c>
    </row>
    <row r="16" spans="2:13" ht="15.75">
      <c r="B16" s="74" t="s">
        <v>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4" ht="12.75">
      <c r="A17" s="26">
        <v>1</v>
      </c>
      <c r="B17" s="17" t="s">
        <v>19</v>
      </c>
      <c r="C17" s="17" t="s">
        <v>20</v>
      </c>
      <c r="D17" s="27" t="s">
        <v>21</v>
      </c>
      <c r="E17" s="27" t="str">
        <f>"0,9007"</f>
        <v>0,9007</v>
      </c>
      <c r="F17" s="17" t="s">
        <v>22</v>
      </c>
      <c r="G17" s="17" t="s">
        <v>13</v>
      </c>
      <c r="H17" s="40" t="s">
        <v>168</v>
      </c>
      <c r="I17" s="40" t="s">
        <v>81</v>
      </c>
      <c r="J17" s="40" t="s">
        <v>77</v>
      </c>
      <c r="K17" s="33"/>
      <c r="L17" s="32" t="s">
        <v>77</v>
      </c>
      <c r="M17" s="32" t="str">
        <f>"112,5937"</f>
        <v>112,5937</v>
      </c>
      <c r="N17" s="17" t="s">
        <v>17</v>
      </c>
    </row>
    <row r="19" spans="2:13" ht="15.75">
      <c r="B19" s="74" t="s">
        <v>48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4" ht="12.75">
      <c r="A20" s="26">
        <v>1</v>
      </c>
      <c r="B20" s="17" t="s">
        <v>169</v>
      </c>
      <c r="C20" s="17" t="s">
        <v>170</v>
      </c>
      <c r="D20" s="27" t="s">
        <v>171</v>
      </c>
      <c r="E20" s="27" t="str">
        <f>"0,8018"</f>
        <v>0,8018</v>
      </c>
      <c r="F20" s="17" t="s">
        <v>22</v>
      </c>
      <c r="G20" s="17" t="s">
        <v>13</v>
      </c>
      <c r="H20" s="40" t="s">
        <v>14</v>
      </c>
      <c r="I20" s="40" t="s">
        <v>16</v>
      </c>
      <c r="J20" s="40" t="s">
        <v>35</v>
      </c>
      <c r="K20" s="33"/>
      <c r="L20" s="32" t="s">
        <v>35</v>
      </c>
      <c r="M20" s="32" t="str">
        <f>"64,1400"</f>
        <v>64,1400</v>
      </c>
      <c r="N20" s="17" t="s">
        <v>17</v>
      </c>
    </row>
    <row r="22" spans="2:13" ht="15.75">
      <c r="B22" s="74" t="s">
        <v>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4" ht="12.75">
      <c r="A23" s="26">
        <v>1</v>
      </c>
      <c r="B23" s="18" t="s">
        <v>32</v>
      </c>
      <c r="C23" s="18" t="s">
        <v>33</v>
      </c>
      <c r="D23" s="29" t="s">
        <v>34</v>
      </c>
      <c r="E23" s="29" t="str">
        <f>"0,8328"</f>
        <v>0,8328</v>
      </c>
      <c r="F23" s="18" t="s">
        <v>22</v>
      </c>
      <c r="G23" s="18" t="s">
        <v>13</v>
      </c>
      <c r="H23" s="41" t="s">
        <v>105</v>
      </c>
      <c r="I23" s="41" t="s">
        <v>100</v>
      </c>
      <c r="J23" s="41" t="s">
        <v>110</v>
      </c>
      <c r="K23" s="35"/>
      <c r="L23" s="34" t="s">
        <v>110</v>
      </c>
      <c r="M23" s="34" t="str">
        <f>"137,4202"</f>
        <v>137,4202</v>
      </c>
      <c r="N23" s="18" t="s">
        <v>192</v>
      </c>
    </row>
    <row r="24" spans="1:14" ht="12.75">
      <c r="A24" s="26">
        <v>1</v>
      </c>
      <c r="B24" s="20" t="s">
        <v>172</v>
      </c>
      <c r="C24" s="20" t="s">
        <v>173</v>
      </c>
      <c r="D24" s="31" t="s">
        <v>34</v>
      </c>
      <c r="E24" s="31" t="str">
        <f>"0,8328"</f>
        <v>0,8328</v>
      </c>
      <c r="F24" s="20" t="s">
        <v>52</v>
      </c>
      <c r="G24" s="20" t="s">
        <v>91</v>
      </c>
      <c r="H24" s="43" t="s">
        <v>168</v>
      </c>
      <c r="I24" s="44" t="s">
        <v>54</v>
      </c>
      <c r="J24" s="43" t="s">
        <v>54</v>
      </c>
      <c r="K24" s="39"/>
      <c r="L24" s="38">
        <v>127.5</v>
      </c>
      <c r="M24" s="38" t="str">
        <f>"106,1884"</f>
        <v>106,1884</v>
      </c>
      <c r="N24" s="20" t="s">
        <v>174</v>
      </c>
    </row>
    <row r="26" spans="2:13" ht="15.75">
      <c r="B26" s="74" t="s">
        <v>37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4" ht="12.75">
      <c r="A27" s="26">
        <v>1</v>
      </c>
      <c r="B27" s="18" t="s">
        <v>175</v>
      </c>
      <c r="C27" s="18" t="s">
        <v>176</v>
      </c>
      <c r="D27" s="29" t="s">
        <v>177</v>
      </c>
      <c r="E27" s="29" t="str">
        <f>"0,6885"</f>
        <v>0,6885</v>
      </c>
      <c r="F27" s="18" t="s">
        <v>12</v>
      </c>
      <c r="G27" s="18" t="s">
        <v>13</v>
      </c>
      <c r="H27" s="41" t="s">
        <v>100</v>
      </c>
      <c r="I27" s="41" t="s">
        <v>61</v>
      </c>
      <c r="J27" s="41" t="s">
        <v>101</v>
      </c>
      <c r="K27" s="35"/>
      <c r="L27" s="34" t="s">
        <v>101</v>
      </c>
      <c r="M27" s="34" t="str">
        <f>"123,9390"</f>
        <v>123,9390</v>
      </c>
      <c r="N27" s="18" t="s">
        <v>17</v>
      </c>
    </row>
    <row r="28" spans="1:14" ht="12.75">
      <c r="A28" s="26">
        <v>1</v>
      </c>
      <c r="B28" s="20" t="s">
        <v>42</v>
      </c>
      <c r="C28" s="20" t="s">
        <v>43</v>
      </c>
      <c r="D28" s="31" t="s">
        <v>44</v>
      </c>
      <c r="E28" s="31" t="str">
        <f>"0,6962"</f>
        <v>0,6962</v>
      </c>
      <c r="F28" s="20" t="s">
        <v>12</v>
      </c>
      <c r="G28" s="20" t="s">
        <v>13</v>
      </c>
      <c r="H28" s="43" t="s">
        <v>100</v>
      </c>
      <c r="I28" s="44" t="s">
        <v>101</v>
      </c>
      <c r="J28" s="43" t="s">
        <v>101</v>
      </c>
      <c r="K28" s="39"/>
      <c r="L28" s="38" t="s">
        <v>101</v>
      </c>
      <c r="M28" s="38" t="str">
        <f>"161,7713"</f>
        <v>161,7713</v>
      </c>
      <c r="N28" s="20" t="s">
        <v>244</v>
      </c>
    </row>
    <row r="30" spans="2:13" ht="15.75">
      <c r="B30" s="74" t="s">
        <v>48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4" ht="12.75">
      <c r="A31" s="26">
        <v>1</v>
      </c>
      <c r="B31" s="18" t="s">
        <v>178</v>
      </c>
      <c r="C31" s="18" t="s">
        <v>179</v>
      </c>
      <c r="D31" s="29" t="s">
        <v>71</v>
      </c>
      <c r="E31" s="29" t="str">
        <f>"0,6595"</f>
        <v>0,6595</v>
      </c>
      <c r="F31" s="18" t="s">
        <v>12</v>
      </c>
      <c r="G31" s="18" t="s">
        <v>13</v>
      </c>
      <c r="H31" s="41" t="s">
        <v>62</v>
      </c>
      <c r="I31" s="41" t="s">
        <v>180</v>
      </c>
      <c r="J31" s="46" t="s">
        <v>125</v>
      </c>
      <c r="K31" s="35"/>
      <c r="L31" s="34">
        <v>182.5</v>
      </c>
      <c r="M31" s="34" t="str">
        <f>"120,3588"</f>
        <v>120,3588</v>
      </c>
      <c r="N31" s="18" t="s">
        <v>181</v>
      </c>
    </row>
    <row r="32" spans="1:14" ht="12.75">
      <c r="A32" s="26">
        <v>1</v>
      </c>
      <c r="B32" s="19" t="s">
        <v>64</v>
      </c>
      <c r="C32" s="19" t="s">
        <v>65</v>
      </c>
      <c r="D32" s="30" t="s">
        <v>66</v>
      </c>
      <c r="E32" s="30" t="str">
        <f>"0,6545"</f>
        <v>0,6545</v>
      </c>
      <c r="F32" s="19" t="s">
        <v>12</v>
      </c>
      <c r="G32" s="19" t="s">
        <v>13</v>
      </c>
      <c r="H32" s="42" t="s">
        <v>101</v>
      </c>
      <c r="I32" s="42" t="s">
        <v>127</v>
      </c>
      <c r="J32" s="42" t="s">
        <v>182</v>
      </c>
      <c r="K32" s="37"/>
      <c r="L32" s="36" t="s">
        <v>182</v>
      </c>
      <c r="M32" s="36" t="str">
        <f>"137,4450"</f>
        <v>137,4450</v>
      </c>
      <c r="N32" s="19" t="s">
        <v>17</v>
      </c>
    </row>
    <row r="33" spans="1:14" ht="12.75">
      <c r="A33" s="26">
        <v>1</v>
      </c>
      <c r="B33" s="19" t="s">
        <v>74</v>
      </c>
      <c r="C33" s="19" t="s">
        <v>75</v>
      </c>
      <c r="D33" s="30" t="s">
        <v>76</v>
      </c>
      <c r="E33" s="30" t="str">
        <f>"0,6589"</f>
        <v>0,6589</v>
      </c>
      <c r="F33" s="19" t="s">
        <v>52</v>
      </c>
      <c r="G33" s="19" t="s">
        <v>72</v>
      </c>
      <c r="H33" s="42" t="s">
        <v>100</v>
      </c>
      <c r="I33" s="42" t="s">
        <v>61</v>
      </c>
      <c r="J33" s="45" t="s">
        <v>101</v>
      </c>
      <c r="K33" s="37"/>
      <c r="L33" s="36" t="s">
        <v>61</v>
      </c>
      <c r="M33" s="36" t="str">
        <f>"115,4942"</f>
        <v>115,4942</v>
      </c>
      <c r="N33" s="19" t="s">
        <v>17</v>
      </c>
    </row>
    <row r="34" spans="1:14" ht="12.75">
      <c r="A34" s="26">
        <v>2</v>
      </c>
      <c r="B34" s="20" t="s">
        <v>78</v>
      </c>
      <c r="C34" s="20" t="s">
        <v>79</v>
      </c>
      <c r="D34" s="31" t="s">
        <v>80</v>
      </c>
      <c r="E34" s="31" t="str">
        <f>"0,6535"</f>
        <v>0,6535</v>
      </c>
      <c r="F34" s="20" t="s">
        <v>52</v>
      </c>
      <c r="G34" s="20" t="s">
        <v>72</v>
      </c>
      <c r="H34" s="43" t="s">
        <v>87</v>
      </c>
      <c r="I34" s="44" t="s">
        <v>100</v>
      </c>
      <c r="J34" s="43" t="s">
        <v>100</v>
      </c>
      <c r="K34" s="39"/>
      <c r="L34" s="38" t="s">
        <v>100</v>
      </c>
      <c r="M34" s="38" t="str">
        <f>"104,5520"</f>
        <v>104,5520</v>
      </c>
      <c r="N34" s="20" t="s">
        <v>17</v>
      </c>
    </row>
    <row r="36" spans="2:13" ht="15.75">
      <c r="B36" s="74" t="s">
        <v>82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4" ht="12.75">
      <c r="A37" s="26">
        <v>1</v>
      </c>
      <c r="B37" s="17" t="s">
        <v>183</v>
      </c>
      <c r="C37" s="17" t="s">
        <v>184</v>
      </c>
      <c r="D37" s="27" t="s">
        <v>185</v>
      </c>
      <c r="E37" s="27" t="str">
        <f>"0,6130"</f>
        <v>0,6130</v>
      </c>
      <c r="F37" s="17" t="s">
        <v>52</v>
      </c>
      <c r="G37" s="17" t="s">
        <v>91</v>
      </c>
      <c r="H37" s="40" t="s">
        <v>110</v>
      </c>
      <c r="I37" s="40" t="s">
        <v>125</v>
      </c>
      <c r="J37" s="40" t="s">
        <v>126</v>
      </c>
      <c r="K37" s="33"/>
      <c r="L37" s="32" t="s">
        <v>126</v>
      </c>
      <c r="M37" s="32" t="str">
        <f>"122,6000"</f>
        <v>122,6000</v>
      </c>
      <c r="N37" s="17" t="s">
        <v>174</v>
      </c>
    </row>
    <row r="39" spans="2:13" ht="15.75">
      <c r="B39" s="74" t="s">
        <v>96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4" ht="12.75">
      <c r="A40" s="26">
        <v>1</v>
      </c>
      <c r="B40" s="18" t="s">
        <v>186</v>
      </c>
      <c r="C40" s="18" t="s">
        <v>187</v>
      </c>
      <c r="D40" s="29" t="s">
        <v>188</v>
      </c>
      <c r="E40" s="29" t="str">
        <f>"0,6040"</f>
        <v>0,6040</v>
      </c>
      <c r="F40" s="18" t="s">
        <v>22</v>
      </c>
      <c r="G40" s="18" t="s">
        <v>13</v>
      </c>
      <c r="H40" s="41" t="s">
        <v>101</v>
      </c>
      <c r="I40" s="41" t="s">
        <v>125</v>
      </c>
      <c r="J40" s="41" t="s">
        <v>126</v>
      </c>
      <c r="K40" s="35"/>
      <c r="L40" s="34" t="s">
        <v>126</v>
      </c>
      <c r="M40" s="34" t="str">
        <f>"120,8000"</f>
        <v>120,8000</v>
      </c>
      <c r="N40" s="18" t="s">
        <v>17</v>
      </c>
    </row>
    <row r="41" spans="1:14" ht="12.75">
      <c r="A41" s="26">
        <v>2</v>
      </c>
      <c r="B41" s="19" t="s">
        <v>189</v>
      </c>
      <c r="C41" s="19" t="s">
        <v>190</v>
      </c>
      <c r="D41" s="30" t="s">
        <v>191</v>
      </c>
      <c r="E41" s="30" t="str">
        <f>"0,5940"</f>
        <v>0,5940</v>
      </c>
      <c r="F41" s="19" t="s">
        <v>22</v>
      </c>
      <c r="G41" s="19" t="s">
        <v>13</v>
      </c>
      <c r="H41" s="42" t="s">
        <v>110</v>
      </c>
      <c r="I41" s="42" t="s">
        <v>61</v>
      </c>
      <c r="J41" s="42" t="s">
        <v>62</v>
      </c>
      <c r="K41" s="37"/>
      <c r="L41" s="36" t="s">
        <v>62</v>
      </c>
      <c r="M41" s="36" t="str">
        <f>"103,9500"</f>
        <v>103,9500</v>
      </c>
      <c r="N41" s="19" t="s">
        <v>192</v>
      </c>
    </row>
    <row r="42" spans="1:14" ht="12.75">
      <c r="A42" s="26">
        <v>1</v>
      </c>
      <c r="B42" s="19" t="s">
        <v>97</v>
      </c>
      <c r="C42" s="19" t="s">
        <v>98</v>
      </c>
      <c r="D42" s="30" t="s">
        <v>99</v>
      </c>
      <c r="E42" s="30" t="str">
        <f>"0,5914"</f>
        <v>0,5914</v>
      </c>
      <c r="F42" s="19" t="s">
        <v>22</v>
      </c>
      <c r="G42" s="19" t="s">
        <v>13</v>
      </c>
      <c r="H42" s="42" t="s">
        <v>101</v>
      </c>
      <c r="I42" s="42" t="s">
        <v>126</v>
      </c>
      <c r="J42" s="37"/>
      <c r="K42" s="37"/>
      <c r="L42" s="36" t="s">
        <v>126</v>
      </c>
      <c r="M42" s="36" t="str">
        <f>"118,2800"</f>
        <v>118,2800</v>
      </c>
      <c r="N42" s="19" t="s">
        <v>17</v>
      </c>
    </row>
    <row r="43" spans="1:14" ht="12.75">
      <c r="A43" s="26">
        <v>2</v>
      </c>
      <c r="B43" s="20" t="s">
        <v>193</v>
      </c>
      <c r="C43" s="20" t="s">
        <v>194</v>
      </c>
      <c r="D43" s="31" t="s">
        <v>195</v>
      </c>
      <c r="E43" s="31" t="str">
        <f>"0,6108"</f>
        <v>0,6108</v>
      </c>
      <c r="F43" s="20" t="s">
        <v>22</v>
      </c>
      <c r="G43" s="20" t="s">
        <v>13</v>
      </c>
      <c r="H43" s="43" t="s">
        <v>87</v>
      </c>
      <c r="I43" s="43" t="s">
        <v>100</v>
      </c>
      <c r="J43" s="43" t="s">
        <v>61</v>
      </c>
      <c r="K43" s="39"/>
      <c r="L43" s="38" t="s">
        <v>61</v>
      </c>
      <c r="M43" s="38" t="str">
        <f>"103,8275"</f>
        <v>103,8275</v>
      </c>
      <c r="N43" s="20" t="s">
        <v>17</v>
      </c>
    </row>
    <row r="45" spans="2:13" ht="15.75">
      <c r="B45" s="74" t="s">
        <v>111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1:14" ht="12.75">
      <c r="A46" s="26">
        <v>1</v>
      </c>
      <c r="B46" s="17" t="s">
        <v>118</v>
      </c>
      <c r="C46" s="17" t="s">
        <v>119</v>
      </c>
      <c r="D46" s="27" t="s">
        <v>120</v>
      </c>
      <c r="E46" s="27" t="str">
        <f>"0,5730"</f>
        <v>0,5730</v>
      </c>
      <c r="F46" s="17" t="s">
        <v>22</v>
      </c>
      <c r="G46" s="17" t="s">
        <v>13</v>
      </c>
      <c r="H46" s="40" t="s">
        <v>100</v>
      </c>
      <c r="I46" s="33"/>
      <c r="J46" s="33"/>
      <c r="K46" s="33"/>
      <c r="L46" s="32" t="s">
        <v>100</v>
      </c>
      <c r="M46" s="32" t="str">
        <f>"91,6720"</f>
        <v>91,6720</v>
      </c>
      <c r="N46" s="17" t="s">
        <v>17</v>
      </c>
    </row>
    <row r="48" spans="2:13" ht="15.75">
      <c r="B48" s="74" t="s">
        <v>121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1:14" ht="12.75">
      <c r="A49" s="26">
        <v>1</v>
      </c>
      <c r="B49" s="18" t="s">
        <v>128</v>
      </c>
      <c r="C49" s="18" t="s">
        <v>129</v>
      </c>
      <c r="D49" s="29" t="s">
        <v>130</v>
      </c>
      <c r="E49" s="29" t="str">
        <f>"0,5471"</f>
        <v>0,5471</v>
      </c>
      <c r="F49" s="18" t="s">
        <v>52</v>
      </c>
      <c r="G49" s="18" t="s">
        <v>72</v>
      </c>
      <c r="H49" s="41" t="s">
        <v>196</v>
      </c>
      <c r="I49" s="41" t="s">
        <v>197</v>
      </c>
      <c r="J49" s="41" t="s">
        <v>198</v>
      </c>
      <c r="K49" s="35"/>
      <c r="L49" s="34" t="s">
        <v>198</v>
      </c>
      <c r="M49" s="34" t="str">
        <f>"153,1880"</f>
        <v>153,1880</v>
      </c>
      <c r="N49" s="18" t="s">
        <v>243</v>
      </c>
    </row>
    <row r="50" spans="1:14" ht="12.75">
      <c r="A50" s="26">
        <v>2</v>
      </c>
      <c r="B50" s="20" t="s">
        <v>131</v>
      </c>
      <c r="C50" s="20" t="s">
        <v>132</v>
      </c>
      <c r="D50" s="31" t="s">
        <v>133</v>
      </c>
      <c r="E50" s="31" t="str">
        <f>"0,5611"</f>
        <v>0,5611</v>
      </c>
      <c r="F50" s="20" t="s">
        <v>52</v>
      </c>
      <c r="G50" s="20" t="s">
        <v>72</v>
      </c>
      <c r="H50" s="43" t="s">
        <v>196</v>
      </c>
      <c r="I50" s="43" t="s">
        <v>199</v>
      </c>
      <c r="J50" s="44" t="s">
        <v>198</v>
      </c>
      <c r="K50" s="39"/>
      <c r="L50" s="38" t="s">
        <v>199</v>
      </c>
      <c r="M50" s="38" t="str">
        <f>"154,3025"</f>
        <v>154,3025</v>
      </c>
      <c r="N50" s="20" t="s">
        <v>17</v>
      </c>
    </row>
    <row r="53" spans="2:3" ht="18">
      <c r="B53" s="16" t="s">
        <v>137</v>
      </c>
      <c r="C53" s="16"/>
    </row>
    <row r="54" spans="2:3" ht="15.75">
      <c r="B54" s="21" t="s">
        <v>138</v>
      </c>
      <c r="C54" s="21"/>
    </row>
    <row r="55" spans="2:3" ht="13.5">
      <c r="B55" s="23"/>
      <c r="C55" s="24" t="s">
        <v>139</v>
      </c>
    </row>
    <row r="56" spans="2:6" ht="13.5">
      <c r="B56" s="25" t="s">
        <v>140</v>
      </c>
      <c r="C56" s="25" t="s">
        <v>141</v>
      </c>
      <c r="D56" s="25" t="s">
        <v>142</v>
      </c>
      <c r="E56" s="25" t="s">
        <v>143</v>
      </c>
      <c r="F56" s="25" t="s">
        <v>144</v>
      </c>
    </row>
    <row r="57" spans="1:6" ht="12.75">
      <c r="A57" s="26">
        <v>1</v>
      </c>
      <c r="B57" s="22" t="s">
        <v>9</v>
      </c>
      <c r="C57" s="28" t="s">
        <v>139</v>
      </c>
      <c r="D57" s="71" t="s">
        <v>145</v>
      </c>
      <c r="E57" s="71" t="s">
        <v>46</v>
      </c>
      <c r="F57" s="71" t="s">
        <v>200</v>
      </c>
    </row>
    <row r="58" spans="1:6" ht="12.75">
      <c r="A58" s="26">
        <v>2</v>
      </c>
      <c r="B58" s="22" t="s">
        <v>19</v>
      </c>
      <c r="C58" s="28" t="s">
        <v>139</v>
      </c>
      <c r="D58" s="71" t="s">
        <v>146</v>
      </c>
      <c r="E58" s="71" t="s">
        <v>77</v>
      </c>
      <c r="F58" s="71" t="s">
        <v>201</v>
      </c>
    </row>
    <row r="59" spans="1:6" ht="12.75">
      <c r="A59" s="26">
        <v>3</v>
      </c>
      <c r="B59" s="22" t="s">
        <v>152</v>
      </c>
      <c r="C59" s="28" t="s">
        <v>139</v>
      </c>
      <c r="D59" s="71" t="s">
        <v>148</v>
      </c>
      <c r="E59" s="71" t="s">
        <v>35</v>
      </c>
      <c r="F59" s="71" t="s">
        <v>202</v>
      </c>
    </row>
  </sheetData>
  <sheetProtection/>
  <mergeCells count="24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1:M11"/>
    <mergeCell ref="B39:M39"/>
    <mergeCell ref="B45:M45"/>
    <mergeCell ref="B48:M48"/>
    <mergeCell ref="A3:A4"/>
    <mergeCell ref="B16:M16"/>
    <mergeCell ref="B19:M19"/>
    <mergeCell ref="B22:M22"/>
    <mergeCell ref="B26:M26"/>
    <mergeCell ref="B30:M30"/>
    <mergeCell ref="B36:M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tabSelected="1" workbookViewId="0" topLeftCell="D1">
      <selection activeCell="J8" sqref="J8"/>
    </sheetView>
  </sheetViews>
  <sheetFormatPr defaultColWidth="8.75390625" defaultRowHeight="12.75"/>
  <cols>
    <col min="1" max="1" width="4.75390625" style="0" customWidth="1"/>
    <col min="2" max="2" width="27.00390625" style="0" customWidth="1"/>
    <col min="3" max="8" width="8.75390625" style="0" customWidth="1"/>
    <col min="9" max="9" width="22.25390625" style="0" customWidth="1"/>
  </cols>
  <sheetData>
    <row r="1" ht="13.5" thickBot="1"/>
    <row r="2" spans="1:9" ht="13.5" customHeight="1">
      <c r="A2" s="96" t="s">
        <v>288</v>
      </c>
      <c r="B2" s="81"/>
      <c r="C2" s="81"/>
      <c r="D2" s="81"/>
      <c r="E2" s="81"/>
      <c r="F2" s="81"/>
      <c r="G2" s="81"/>
      <c r="H2" s="81"/>
      <c r="I2" s="82"/>
    </row>
    <row r="3" spans="1:9" ht="123" customHeight="1" thickBot="1">
      <c r="A3" s="97"/>
      <c r="B3" s="83"/>
      <c r="C3" s="83"/>
      <c r="D3" s="83"/>
      <c r="E3" s="83"/>
      <c r="F3" s="83"/>
      <c r="G3" s="83"/>
      <c r="H3" s="83"/>
      <c r="I3" s="84"/>
    </row>
    <row r="4" spans="1:9" ht="12.75" customHeight="1">
      <c r="A4" s="98"/>
      <c r="B4" s="98"/>
      <c r="C4" s="98"/>
      <c r="D4" s="98"/>
      <c r="E4" s="98"/>
      <c r="F4" s="98"/>
      <c r="G4" s="98"/>
      <c r="H4" s="98"/>
      <c r="I4" s="98"/>
    </row>
    <row r="5" spans="1:3" ht="12.75">
      <c r="A5">
        <v>1</v>
      </c>
      <c r="B5" t="s">
        <v>279</v>
      </c>
      <c r="C5" t="s">
        <v>282</v>
      </c>
    </row>
    <row r="6" spans="1:3" ht="12.75">
      <c r="A6">
        <v>2</v>
      </c>
      <c r="B6" t="s">
        <v>280</v>
      </c>
      <c r="C6" t="s">
        <v>283</v>
      </c>
    </row>
    <row r="7" spans="1:3" ht="12.75">
      <c r="A7">
        <v>3</v>
      </c>
      <c r="B7" t="s">
        <v>281</v>
      </c>
      <c r="C7" t="s">
        <v>283</v>
      </c>
    </row>
  </sheetData>
  <sheetProtection/>
  <mergeCells count="1">
    <mergeCell ref="A2:I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2017-01-14T01:01:07Z</dcterms:modified>
  <cp:category/>
  <cp:version/>
  <cp:contentType/>
  <cp:contentStatus/>
</cp:coreProperties>
</file>