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activeTab="0"/>
  </bookViews>
  <sheets>
    <sheet name="Пауэрлифтинг без экипировки" sheetId="1" r:id="rId1"/>
    <sheet name="Пауэрлифтинг в бинтах" sheetId="2" r:id="rId2"/>
    <sheet name="Пауэрлифтинг в многосл. экип." sheetId="3" r:id="rId3"/>
    <sheet name="Силовое двоеборье без экип." sheetId="4" r:id="rId4"/>
    <sheet name="Силовое двоеборье в экипировке" sheetId="5" r:id="rId5"/>
    <sheet name="Присед в экипировке" sheetId="6" r:id="rId6"/>
    <sheet name="Жим лежа без экипировки" sheetId="7" r:id="rId7"/>
    <sheet name="Жим лежа в однослойной экип." sheetId="8" r:id="rId8"/>
    <sheet name="Жим лежа в многослойной экип." sheetId="9" r:id="rId9"/>
    <sheet name="Жим лежа SOFT экипировка" sheetId="10" r:id="rId10"/>
    <sheet name="Народный жим 1 вес" sheetId="11" r:id="rId11"/>
    <sheet name="Становая тяга без экипировки" sheetId="12" r:id="rId12"/>
    <sheet name="Пауэрспорт" sheetId="13" r:id="rId13"/>
    <sheet name="Two-Handed Block" sheetId="14" r:id="rId14"/>
    <sheet name="Excalibur" sheetId="15" r:id="rId15"/>
    <sheet name="Apollon Axle" sheetId="16" r:id="rId16"/>
    <sheet name="Rolling Thunder" sheetId="17" r:id="rId17"/>
  </sheets>
  <definedNames/>
  <calcPr fullCalcOnLoad="1"/>
</workbook>
</file>

<file path=xl/sharedStrings.xml><?xml version="1.0" encoding="utf-8"?>
<sst xmlns="http://schemas.openxmlformats.org/spreadsheetml/2006/main" count="1024" uniqueCount="295">
  <si>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</si>
  <si>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</si>
  <si>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</si>
  <si>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</si>
  <si>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</si>
  <si>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</si>
  <si>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</si>
  <si>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</si>
  <si>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</si>
  <si>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Gloss</t>
  </si>
  <si>
    <t>ВЕСОВАЯ КАТЕГОРИЯ   67.5</t>
  </si>
  <si>
    <t>Пименова Елена</t>
  </si>
  <si>
    <t>Open (13.08.1984)/32</t>
  </si>
  <si>
    <t>67,50</t>
  </si>
  <si>
    <t xml:space="preserve">Лично </t>
  </si>
  <si>
    <t xml:space="preserve">Саратов/Саратовская область </t>
  </si>
  <si>
    <t>75,0</t>
  </si>
  <si>
    <t>82,5</t>
  </si>
  <si>
    <t>85,0</t>
  </si>
  <si>
    <t>47,5</t>
  </si>
  <si>
    <t>52,5</t>
  </si>
  <si>
    <t>80,0</t>
  </si>
  <si>
    <t>100,0</t>
  </si>
  <si>
    <t>115,0</t>
  </si>
  <si>
    <t>ВЕСОВАЯ КАТЕГОРИЯ   100</t>
  </si>
  <si>
    <t>Мельников Максим</t>
  </si>
  <si>
    <t>Teen 16-17 (21.02.2000)/16</t>
  </si>
  <si>
    <t>98,40</t>
  </si>
  <si>
    <t xml:space="preserve">Пенза/Пензенская область </t>
  </si>
  <si>
    <t>180,0</t>
  </si>
  <si>
    <t>190,0</t>
  </si>
  <si>
    <t>130,0</t>
  </si>
  <si>
    <t>140,0</t>
  </si>
  <si>
    <t>195,0</t>
  </si>
  <si>
    <t>200,0</t>
  </si>
  <si>
    <t>Липатов Дмитрий</t>
  </si>
  <si>
    <t>Juniors 20-23 (11.04.1993)/23</t>
  </si>
  <si>
    <t>94,00</t>
  </si>
  <si>
    <t>230,0</t>
  </si>
  <si>
    <t>250,0</t>
  </si>
  <si>
    <t>260,0</t>
  </si>
  <si>
    <t>275,0</t>
  </si>
  <si>
    <t>290,0</t>
  </si>
  <si>
    <t>300,0</t>
  </si>
  <si>
    <t>ВЕСОВАЯ КАТЕГОРИЯ   56</t>
  </si>
  <si>
    <t>Журавлева Мария</t>
  </si>
  <si>
    <t>Juniors 20-23 (06.01.1996)/20</t>
  </si>
  <si>
    <t>55,80</t>
  </si>
  <si>
    <t>95,0</t>
  </si>
  <si>
    <t>30,0</t>
  </si>
  <si>
    <t>37,5</t>
  </si>
  <si>
    <t>42,5</t>
  </si>
  <si>
    <t>92,5</t>
  </si>
  <si>
    <t>ВЕСОВАЯ КАТЕГОРИЯ   82.5</t>
  </si>
  <si>
    <t>Карпухин Сергей</t>
  </si>
  <si>
    <t>Open (22.04.1988)/28</t>
  </si>
  <si>
    <t>82,00</t>
  </si>
  <si>
    <t>160,0</t>
  </si>
  <si>
    <t>175,0</t>
  </si>
  <si>
    <t>182,5</t>
  </si>
  <si>
    <t>125,0</t>
  </si>
  <si>
    <t>132,5</t>
  </si>
  <si>
    <t>137,5</t>
  </si>
  <si>
    <t>205,0</t>
  </si>
  <si>
    <t>215,0</t>
  </si>
  <si>
    <t>ВЕСОВАЯ КАТЕГОРИЯ   110</t>
  </si>
  <si>
    <t>Анохин Алексей</t>
  </si>
  <si>
    <t>Open (12.12.1986)/29</t>
  </si>
  <si>
    <t>107,70</t>
  </si>
  <si>
    <t>220,0</t>
  </si>
  <si>
    <t>145,0</t>
  </si>
  <si>
    <t>162,5</t>
  </si>
  <si>
    <t>Шурупов Антон</t>
  </si>
  <si>
    <t>Teen 18-19 (23.01.1998)/18</t>
  </si>
  <si>
    <t>64,30</t>
  </si>
  <si>
    <t>90,0</t>
  </si>
  <si>
    <t>Гусев Егор</t>
  </si>
  <si>
    <t>Juniors 20-23 (12.06.1996)/20</t>
  </si>
  <si>
    <t>65,10</t>
  </si>
  <si>
    <t>Левин Александр</t>
  </si>
  <si>
    <t>Open (01.10.1992)/24</t>
  </si>
  <si>
    <t>66,00</t>
  </si>
  <si>
    <t>110,0</t>
  </si>
  <si>
    <t>ВЕСОВАЯ КАТЕГОРИЯ   75</t>
  </si>
  <si>
    <t>Хлыстов Андрей</t>
  </si>
  <si>
    <t>Teen 18-19 (15.09.1998)/18</t>
  </si>
  <si>
    <t>70,00</t>
  </si>
  <si>
    <t xml:space="preserve">пгт Мокшан/Пензенская область </t>
  </si>
  <si>
    <t>Гусев Роман</t>
  </si>
  <si>
    <t>Juniors 20-23 (17.01.1993)/23</t>
  </si>
  <si>
    <t>74,50</t>
  </si>
  <si>
    <t>135,0</t>
  </si>
  <si>
    <t>Денисов Сергей</t>
  </si>
  <si>
    <t>Open (25.10.1988)/27</t>
  </si>
  <si>
    <t>74,20</t>
  </si>
  <si>
    <t>165,0</t>
  </si>
  <si>
    <t>170,0</t>
  </si>
  <si>
    <t>Трояшкин Анатолий</t>
  </si>
  <si>
    <t>Open (16.01.1989)/27</t>
  </si>
  <si>
    <t>73,50</t>
  </si>
  <si>
    <t>150,0</t>
  </si>
  <si>
    <t>Славин Владимир</t>
  </si>
  <si>
    <t>Open (18.02.1990)/26</t>
  </si>
  <si>
    <t>73,40</t>
  </si>
  <si>
    <t>147,5</t>
  </si>
  <si>
    <t>Попов Алексей</t>
  </si>
  <si>
    <t>Open (26.12.1986)/29</t>
  </si>
  <si>
    <t>74,30</t>
  </si>
  <si>
    <t>142,5</t>
  </si>
  <si>
    <t>Куркаев Рафаэль</t>
  </si>
  <si>
    <t>Open (05.09.1977)/39</t>
  </si>
  <si>
    <t>74,10</t>
  </si>
  <si>
    <t xml:space="preserve">Ленинск-Кузнецкий/Кемеровская </t>
  </si>
  <si>
    <t>117,5</t>
  </si>
  <si>
    <t>Сарбаев Даниил</t>
  </si>
  <si>
    <t>Juniors 20-23 (11.09.1994)/22</t>
  </si>
  <si>
    <t>79,40</t>
  </si>
  <si>
    <t>152,5</t>
  </si>
  <si>
    <t>Кологоров Владислав</t>
  </si>
  <si>
    <t>Juniors 20-23 (01.12.1995)/20</t>
  </si>
  <si>
    <t>80,80</t>
  </si>
  <si>
    <t>120,0</t>
  </si>
  <si>
    <t>122,5</t>
  </si>
  <si>
    <t>Дворядкин Павел</t>
  </si>
  <si>
    <t>Open (11.06.1986)/30</t>
  </si>
  <si>
    <t>80,00</t>
  </si>
  <si>
    <t>155,0</t>
  </si>
  <si>
    <t>ВЕСОВАЯ КАТЕГОРИЯ   90</t>
  </si>
  <si>
    <t>Андреев Дмитрий</t>
  </si>
  <si>
    <t>Juniors 20-23 (16.02.1993)/23</t>
  </si>
  <si>
    <t>87,50</t>
  </si>
  <si>
    <t xml:space="preserve">Янкилеевич Владимир </t>
  </si>
  <si>
    <t>Рыженков Владимир</t>
  </si>
  <si>
    <t>Juniors 20-23 (12.05.1996)/20</t>
  </si>
  <si>
    <t>87,00</t>
  </si>
  <si>
    <t>Кондратьев Павел</t>
  </si>
  <si>
    <t>Open (20.09.1989)/27</t>
  </si>
  <si>
    <t>88,90</t>
  </si>
  <si>
    <t>Карсянов Сергей</t>
  </si>
  <si>
    <t>Open (22.12.1989)/26</t>
  </si>
  <si>
    <t>89,60</t>
  </si>
  <si>
    <t>Каипов Артём</t>
  </si>
  <si>
    <t>Juniors 20-23 (09.12.1994)/21</t>
  </si>
  <si>
    <t>99,70</t>
  </si>
  <si>
    <t>Приходько Павел</t>
  </si>
  <si>
    <t>Open (23.05.1980)/36</t>
  </si>
  <si>
    <t>97,80</t>
  </si>
  <si>
    <t>197,5</t>
  </si>
  <si>
    <t>202,5</t>
  </si>
  <si>
    <t>Open (09.12.1994)/21</t>
  </si>
  <si>
    <t>Манукян Артур</t>
  </si>
  <si>
    <t>Open (04.05.1992)/24</t>
  </si>
  <si>
    <t>93,90</t>
  </si>
  <si>
    <t>157,5</t>
  </si>
  <si>
    <t>Жуков Александр</t>
  </si>
  <si>
    <t>Open (13.03.1983)/33</t>
  </si>
  <si>
    <t>102,70</t>
  </si>
  <si>
    <t>185,0</t>
  </si>
  <si>
    <t>ВЕСОВАЯ КАТЕГОРИЯ   125</t>
  </si>
  <si>
    <t>Шалин Владислав</t>
  </si>
  <si>
    <t>Teen 16-17 (08.01.1999)/17</t>
  </si>
  <si>
    <t>120,80</t>
  </si>
  <si>
    <t>Земляков Роман</t>
  </si>
  <si>
    <t>Open (24.08.1988)/28</t>
  </si>
  <si>
    <t>119,10</t>
  </si>
  <si>
    <t>210,0</t>
  </si>
  <si>
    <t>212,5</t>
  </si>
  <si>
    <t>Цыбульский Александр</t>
  </si>
  <si>
    <t>Open (28.06.1989)/27</t>
  </si>
  <si>
    <t>121,80</t>
  </si>
  <si>
    <t>ВЕСОВАЯ КАТЕГОРИЯ   52</t>
  </si>
  <si>
    <t>Шипицына Светлана</t>
  </si>
  <si>
    <t>Open (28.08.1992)/24</t>
  </si>
  <si>
    <t>51,10</t>
  </si>
  <si>
    <t>Сидорова Елена</t>
  </si>
  <si>
    <t>Open (17.04.1989)/27</t>
  </si>
  <si>
    <t>55,20</t>
  </si>
  <si>
    <t>105,0</t>
  </si>
  <si>
    <t>Гасилин Александр</t>
  </si>
  <si>
    <t>Teen 18-19 (12.12.1997)/18</t>
  </si>
  <si>
    <t>Трунин Илья</t>
  </si>
  <si>
    <t>Teen 16-17 (30.07.1999)/17</t>
  </si>
  <si>
    <t>75,60</t>
  </si>
  <si>
    <t>Жилинский Константин</t>
  </si>
  <si>
    <t>Teen 18-19 (13.05.1997)/19</t>
  </si>
  <si>
    <t>107,60</t>
  </si>
  <si>
    <t>192,5</t>
  </si>
  <si>
    <t>Петрунин Алексей</t>
  </si>
  <si>
    <t>Open (31.01.1982)/34</t>
  </si>
  <si>
    <t>110,40</t>
  </si>
  <si>
    <t>310,0</t>
  </si>
  <si>
    <t>335,0</t>
  </si>
  <si>
    <t>350,0</t>
  </si>
  <si>
    <t>Храмцев Артём</t>
  </si>
  <si>
    <t>Teen 16-17 (01.08.1999)/17</t>
  </si>
  <si>
    <t>73,20</t>
  </si>
  <si>
    <t>107,50</t>
  </si>
  <si>
    <t>Грушин Владимир</t>
  </si>
  <si>
    <t>Есмейкин Артем</t>
  </si>
  <si>
    <t>60,0</t>
  </si>
  <si>
    <t>45,0</t>
  </si>
  <si>
    <t>Teen 13-19 (08.01.1999)/17</t>
  </si>
  <si>
    <t>88,00</t>
  </si>
  <si>
    <t>Open (04.12.1985)/30</t>
  </si>
  <si>
    <t xml:space="preserve">Грушин Владимир </t>
  </si>
  <si>
    <t>50,0</t>
  </si>
  <si>
    <t>40,0</t>
  </si>
  <si>
    <t xml:space="preserve">пгт. Исса/Пензенская область </t>
  </si>
  <si>
    <t>Teen 13-19 (18.03.2003)/13</t>
  </si>
  <si>
    <t>Армейский жим</t>
  </si>
  <si>
    <t>Подъем на бицес</t>
  </si>
  <si>
    <t>Тихонов Станислав</t>
  </si>
  <si>
    <t>72,5</t>
  </si>
  <si>
    <t>71,40</t>
  </si>
  <si>
    <t>Open (14.07.1991)/25</t>
  </si>
  <si>
    <t>Повторы</t>
  </si>
  <si>
    <t>Вес</t>
  </si>
  <si>
    <t>68,0</t>
  </si>
  <si>
    <t>Ражибаев Николай</t>
  </si>
  <si>
    <t>Алексеев Кирилл</t>
  </si>
  <si>
    <t>73,5</t>
  </si>
  <si>
    <t>28,5</t>
  </si>
  <si>
    <t>Грушина Кристина</t>
  </si>
  <si>
    <t>126,20</t>
  </si>
  <si>
    <t>Open (22.08.1999)/17</t>
  </si>
  <si>
    <t>ВЕСОВАЯ КАТЕГОРИЯ   125+</t>
  </si>
  <si>
    <t>73,0</t>
  </si>
  <si>
    <t>63,0</t>
  </si>
  <si>
    <t xml:space="preserve">Энгельс/Саратовская область </t>
  </si>
  <si>
    <t>Open (05.05.1986)/30</t>
  </si>
  <si>
    <t>68,5</t>
  </si>
  <si>
    <t>33,5</t>
  </si>
  <si>
    <t>23,5</t>
  </si>
  <si>
    <t>56,90</t>
  </si>
  <si>
    <t>Open (16.05.1991)/25</t>
  </si>
  <si>
    <t>ВЕСОВАЯ КАТЕГОРИЯ   60</t>
  </si>
  <si>
    <t>70,0</t>
  </si>
  <si>
    <t>Добров Савва</t>
  </si>
  <si>
    <t>85,60</t>
  </si>
  <si>
    <t>Open (25.03.1999)/17</t>
  </si>
  <si>
    <t>58,0</t>
  </si>
  <si>
    <t>55,0</t>
  </si>
  <si>
    <t>65,0</t>
  </si>
  <si>
    <t>81,5</t>
  </si>
  <si>
    <t>52,0</t>
  </si>
  <si>
    <t>71,5</t>
  </si>
  <si>
    <t>85,50</t>
  </si>
  <si>
    <t>76,5</t>
  </si>
  <si>
    <t>Open (18.03.2003)/13</t>
  </si>
  <si>
    <t>ВЕСОВАЯ КАТЕГОРИЯ   80</t>
  </si>
  <si>
    <t>Результат</t>
  </si>
  <si>
    <t xml:space="preserve">Самостоятельно </t>
  </si>
  <si>
    <t>Самостоятельно</t>
  </si>
  <si>
    <t>Место</t>
  </si>
  <si>
    <t>1</t>
  </si>
  <si>
    <t>2</t>
  </si>
  <si>
    <t xml:space="preserve">   ВЕСОВАЯ КАТЕГОРИЯ   125+</t>
  </si>
  <si>
    <t xml:space="preserve">  ВЕСОВАЯ КАТЕГОРИЯ   100</t>
  </si>
  <si>
    <t>375,0</t>
  </si>
  <si>
    <t>575,0</t>
  </si>
  <si>
    <t>535,0</t>
  </si>
  <si>
    <t>222,5</t>
  </si>
  <si>
    <t>510,0</t>
  </si>
  <si>
    <t>720,0</t>
  </si>
  <si>
    <t>3407,5</t>
  </si>
  <si>
    <t>3200,0</t>
  </si>
  <si>
    <r>
      <t>81,</t>
    </r>
    <r>
      <rPr>
        <b/>
        <strike/>
        <sz val="10"/>
        <rFont val="Arial Cyr"/>
        <family val="0"/>
      </rPr>
      <t>5</t>
    </r>
  </si>
  <si>
    <t>Тоннаж</t>
  </si>
  <si>
    <t>47</t>
  </si>
  <si>
    <t>32</t>
  </si>
  <si>
    <t>3</t>
  </si>
  <si>
    <t>Рек.</t>
  </si>
  <si>
    <t>240,0</t>
  </si>
  <si>
    <t>Возрастная группа
Дата рождения/Возраст</t>
  </si>
  <si>
    <t>Собств. вес</t>
  </si>
  <si>
    <t>Город/область</t>
  </si>
  <si>
    <t>0</t>
  </si>
  <si>
    <t xml:space="preserve">     </t>
  </si>
  <si>
    <t>In Motion PRO Strong                                                                                                                     Народный жим (1 вес)
г. Пенза, 23 октября 2016 года</t>
  </si>
  <si>
    <t>In Motion PRO Strong                                                                                                                                                 Двуручный блок
г. Пенза, 23 октября 2016 года</t>
  </si>
  <si>
    <t>In Motion PRO Strong                                                                                                                     Excalibur
г. Пенза, 23 октября 2016 года</t>
  </si>
  <si>
    <t>In Motion PRO Strong                                                                                                                                             Apollon Axle
г. Пенза, 23 октября 2016 года</t>
  </si>
  <si>
    <t>In Motion PRO Strong                                                                                                                                           Rolling Thunder
г. Пенза, 23 октября 2016 года</t>
  </si>
  <si>
    <t>In Motion PRO Strong                                                                                                                                            Пауэрспорт
г. Пенза, 23 Октября 2016 года</t>
  </si>
  <si>
    <t>In Motion PRO Strong                                                                                                                                                                                           Пауэрлифтинг без экипировки
г. Пенза, 23 октября 2016 года</t>
  </si>
  <si>
    <t>In Motion PRO Strong                                                                                                                                                                      Пауэрлифтинг в бинтах
г. Пенза, 23 октября 2016 года</t>
  </si>
  <si>
    <t>In Motion PRO Strong                                                                                                                                                       Пауэрлифтинг в многослойной экипировке
г. Пенза, 23 октябрь 2016 года</t>
  </si>
  <si>
    <t>In Motion PRO Strong                                                                                                                                       Жим лежа в SOFT экипировке
г. Пенза, 23 октябрь 2016 года</t>
  </si>
  <si>
    <t>In Motion PRO Strong                                                                                                                                                     Жим лежа без экипировки
г. Пенза, 23 октябрь 2016 года</t>
  </si>
  <si>
    <t>In Motion PRO Strong                                                                                                                                       Жим лежа в однослойной экипировке
г. Пенза, 23 октября 2016 года</t>
  </si>
  <si>
    <t>In Motion PRO Strong                                                                                                                                      Жим лежа в многослойной экипировке
г. Пенза, 23 октября 2016 года</t>
  </si>
  <si>
    <t>In Motion PRO Strong                                                                                                                                            Становая тяга без экипировки
г. Пенза, 23 октября 2016 года</t>
  </si>
  <si>
    <t>In Motion PRO Strong                                                                                                                                                           Силовое двоеборье без экипировки
г. Пенза, 23 октября 2016 года</t>
  </si>
  <si>
    <t>In Motion PRO Strong                                                                                                                                                     Силовое двоеборье в экипировке
г. Пенза, 23 октября 2016 года</t>
  </si>
  <si>
    <t>In Motion PRO Strong                                                                                                                                    Присед в многослойной экипировке
г. Пенза, 23 октября 2016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</si>
</sst>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[$-FC19]d\ mmmm\ yyyy\ &quot;г.&quot;"/>
  </numFmts>
  <fonts count="48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49" fontId="46" fillId="34" borderId="11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workbookViewId="0" topLeftCell="A1">
      <selection activeCell="A1" sqref="A1:V2"/>
    </sheetView>
  </sheetViews>
  <sheetFormatPr defaultColWidth="9.125" defaultRowHeight="12.75"/>
  <cols>
    <col min="1" max="1" width="8.25390625" style="1" customWidth="1"/>
    <col min="2" max="2" width="22.125" style="3" customWidth="1"/>
    <col min="3" max="3" width="24.25390625" style="1" customWidth="1"/>
    <col min="4" max="4" width="10.625" style="1" bestFit="1" customWidth="1"/>
    <col min="5" max="5" width="8.375" style="1" bestFit="1" customWidth="1"/>
    <col min="6" max="6" width="18.125" style="4" customWidth="1"/>
    <col min="7" max="7" width="25.25390625" style="4" customWidth="1"/>
    <col min="8" max="8" width="5.625" style="43" bestFit="1" customWidth="1"/>
    <col min="9" max="9" width="6.625" style="43" bestFit="1" customWidth="1"/>
    <col min="10" max="10" width="5.625" style="43" bestFit="1" customWidth="1"/>
    <col min="11" max="11" width="4.625" style="43" bestFit="1" customWidth="1"/>
    <col min="12" max="14" width="5.625" style="43" bestFit="1" customWidth="1"/>
    <col min="15" max="15" width="4.625" style="43" bestFit="1" customWidth="1"/>
    <col min="16" max="19" width="5.625" style="43" bestFit="1" customWidth="1"/>
    <col min="20" max="20" width="7.875" style="43" bestFit="1" customWidth="1"/>
    <col min="21" max="21" width="8.625" style="43" bestFit="1" customWidth="1"/>
    <col min="22" max="22" width="15.375" style="4" bestFit="1" customWidth="1"/>
    <col min="23" max="16384" width="9.125" style="1" customWidth="1"/>
  </cols>
  <sheetData>
    <row r="1" spans="1:22" ht="15" customHeight="1">
      <c r="A1" s="63" t="s">
        <v>284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ht="115.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1</v>
      </c>
      <c r="I3" s="67"/>
      <c r="J3" s="67"/>
      <c r="K3" s="67"/>
      <c r="L3" s="67" t="s">
        <v>2</v>
      </c>
      <c r="M3" s="67"/>
      <c r="N3" s="67"/>
      <c r="O3" s="67"/>
      <c r="P3" s="67" t="s">
        <v>3</v>
      </c>
      <c r="Q3" s="67"/>
      <c r="R3" s="67"/>
      <c r="S3" s="67"/>
      <c r="T3" s="67" t="s">
        <v>4</v>
      </c>
      <c r="U3" s="67" t="s">
        <v>6</v>
      </c>
      <c r="V3" s="69" t="s">
        <v>5</v>
      </c>
    </row>
    <row r="4" spans="1:22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18">
        <v>1</v>
      </c>
      <c r="M4" s="18">
        <v>2</v>
      </c>
      <c r="N4" s="18">
        <v>3</v>
      </c>
      <c r="O4" s="18" t="s">
        <v>8</v>
      </c>
      <c r="P4" s="18">
        <v>1</v>
      </c>
      <c r="Q4" s="18">
        <v>2</v>
      </c>
      <c r="R4" s="18">
        <v>3</v>
      </c>
      <c r="S4" s="18" t="s">
        <v>8</v>
      </c>
      <c r="T4" s="68"/>
      <c r="U4" s="68"/>
      <c r="V4" s="70"/>
    </row>
    <row r="5" spans="1:21" ht="15.75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2" ht="12.75">
      <c r="A6" s="5" t="s">
        <v>254</v>
      </c>
      <c r="B6" s="51" t="s">
        <v>11</v>
      </c>
      <c r="C6" s="6" t="s">
        <v>12</v>
      </c>
      <c r="D6" s="6" t="s">
        <v>13</v>
      </c>
      <c r="E6" s="6" t="str">
        <f>"0,9000"</f>
        <v>0,9000</v>
      </c>
      <c r="F6" s="6" t="s">
        <v>14</v>
      </c>
      <c r="G6" s="6" t="s">
        <v>15</v>
      </c>
      <c r="H6" s="21" t="s">
        <v>16</v>
      </c>
      <c r="I6" s="40" t="s">
        <v>17</v>
      </c>
      <c r="J6" s="40" t="s">
        <v>18</v>
      </c>
      <c r="K6" s="41"/>
      <c r="L6" s="21" t="s">
        <v>19</v>
      </c>
      <c r="M6" s="40" t="s">
        <v>20</v>
      </c>
      <c r="N6" s="40" t="s">
        <v>20</v>
      </c>
      <c r="O6" s="41"/>
      <c r="P6" s="21" t="s">
        <v>21</v>
      </c>
      <c r="Q6" s="46" t="s">
        <v>22</v>
      </c>
      <c r="R6" s="40" t="s">
        <v>23</v>
      </c>
      <c r="S6" s="41"/>
      <c r="T6" s="42" t="s">
        <v>261</v>
      </c>
      <c r="U6" s="42" t="str">
        <f>"200,2389"</f>
        <v>200,2389</v>
      </c>
      <c r="V6" s="6" t="s">
        <v>251</v>
      </c>
    </row>
    <row r="7" spans="1:21" ht="15.75">
      <c r="A7" s="81" t="s">
        <v>24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2" ht="12.75">
      <c r="A8" s="7" t="s">
        <v>254</v>
      </c>
      <c r="B8" s="60" t="s">
        <v>25</v>
      </c>
      <c r="C8" s="8" t="s">
        <v>26</v>
      </c>
      <c r="D8" s="8" t="s">
        <v>27</v>
      </c>
      <c r="E8" s="8" t="str">
        <f>"0,5853"</f>
        <v>0,5853</v>
      </c>
      <c r="F8" s="8" t="s">
        <v>14</v>
      </c>
      <c r="G8" s="8" t="s">
        <v>28</v>
      </c>
      <c r="H8" s="26" t="s">
        <v>29</v>
      </c>
      <c r="I8" s="47" t="s">
        <v>30</v>
      </c>
      <c r="J8" s="47" t="s">
        <v>30</v>
      </c>
      <c r="K8" s="48"/>
      <c r="L8" s="47" t="s">
        <v>31</v>
      </c>
      <c r="M8" s="26" t="s">
        <v>31</v>
      </c>
      <c r="N8" s="47" t="s">
        <v>32</v>
      </c>
      <c r="O8" s="48"/>
      <c r="P8" s="47" t="s">
        <v>33</v>
      </c>
      <c r="Q8" s="26" t="s">
        <v>33</v>
      </c>
      <c r="R8" s="26" t="s">
        <v>34</v>
      </c>
      <c r="S8" s="48"/>
      <c r="T8" s="44" t="s">
        <v>262</v>
      </c>
      <c r="U8" s="44" t="str">
        <f>"298,5285"</f>
        <v>298,5285</v>
      </c>
      <c r="V8" s="8" t="s">
        <v>251</v>
      </c>
    </row>
    <row r="9" spans="1:22" ht="12.75">
      <c r="A9" s="9" t="s">
        <v>254</v>
      </c>
      <c r="B9" s="61" t="s">
        <v>35</v>
      </c>
      <c r="C9" s="10" t="s">
        <v>36</v>
      </c>
      <c r="D9" s="10" t="s">
        <v>37</v>
      </c>
      <c r="E9" s="10" t="str">
        <f>"0,5980"</f>
        <v>0,5980</v>
      </c>
      <c r="F9" s="10" t="s">
        <v>14</v>
      </c>
      <c r="G9" s="10" t="s">
        <v>28</v>
      </c>
      <c r="H9" s="30" t="s">
        <v>38</v>
      </c>
      <c r="I9" s="30" t="s">
        <v>272</v>
      </c>
      <c r="J9" s="49" t="s">
        <v>39</v>
      </c>
      <c r="K9" s="50"/>
      <c r="L9" s="30" t="s">
        <v>29</v>
      </c>
      <c r="M9" s="30" t="s">
        <v>30</v>
      </c>
      <c r="N9" s="49" t="s">
        <v>34</v>
      </c>
      <c r="O9" s="50"/>
      <c r="P9" s="30" t="s">
        <v>40</v>
      </c>
      <c r="Q9" s="30" t="s">
        <v>41</v>
      </c>
      <c r="R9" s="30" t="s">
        <v>42</v>
      </c>
      <c r="S9" s="30" t="s">
        <v>43</v>
      </c>
      <c r="T9" s="45" t="s">
        <v>263</v>
      </c>
      <c r="U9" s="45" t="str">
        <f>"430,5600"</f>
        <v>430,5600</v>
      </c>
      <c r="V9" s="10" t="s">
        <v>251</v>
      </c>
    </row>
    <row r="11" ht="15.75">
      <c r="F11" s="11"/>
    </row>
  </sheetData>
  <sheetProtection/>
  <mergeCells count="16">
    <mergeCell ref="A1:V2"/>
    <mergeCell ref="A3:A4"/>
    <mergeCell ref="E3:E4"/>
    <mergeCell ref="T3:T4"/>
    <mergeCell ref="U3:U4"/>
    <mergeCell ref="H3:K3"/>
    <mergeCell ref="L3:O3"/>
    <mergeCell ref="P3:S3"/>
    <mergeCell ref="B3:B4"/>
    <mergeCell ref="A5:U5"/>
    <mergeCell ref="A7:U7"/>
    <mergeCell ref="C3:C4"/>
    <mergeCell ref="D3:D4"/>
    <mergeCell ref="V3:V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selection activeCell="F12" sqref="F12"/>
    </sheetView>
  </sheetViews>
  <sheetFormatPr defaultColWidth="9.125" defaultRowHeight="12.75"/>
  <cols>
    <col min="1" max="1" width="9.125" style="1" customWidth="1"/>
    <col min="2" max="2" width="23.625" style="3" customWidth="1"/>
    <col min="3" max="3" width="24.375" style="1" customWidth="1"/>
    <col min="4" max="4" width="10.625" style="1" customWidth="1"/>
    <col min="5" max="5" width="8.375" style="1" customWidth="1"/>
    <col min="6" max="6" width="22.75390625" style="4" customWidth="1"/>
    <col min="7" max="7" width="25.00390625" style="4" customWidth="1"/>
    <col min="8" max="10" width="5.625" style="43" customWidth="1"/>
    <col min="11" max="11" width="4.625" style="43" customWidth="1"/>
    <col min="12" max="12" width="12.00390625" style="43" customWidth="1"/>
    <col min="13" max="13" width="8.625" style="43" customWidth="1"/>
    <col min="14" max="14" width="15.375" style="4" customWidth="1"/>
    <col min="15" max="16384" width="9.125" style="1" customWidth="1"/>
  </cols>
  <sheetData>
    <row r="1" spans="1:14" ht="15" customHeight="1">
      <c r="A1" s="63" t="s">
        <v>287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14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2</v>
      </c>
      <c r="I3" s="67"/>
      <c r="J3" s="67"/>
      <c r="K3" s="67"/>
      <c r="L3" s="67" t="s">
        <v>250</v>
      </c>
      <c r="M3" s="67" t="s">
        <v>6</v>
      </c>
      <c r="N3" s="69" t="s">
        <v>5</v>
      </c>
    </row>
    <row r="4" spans="1:14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68"/>
      <c r="M4" s="68"/>
      <c r="N4" s="70"/>
    </row>
    <row r="5" spans="1:13" ht="15.75">
      <c r="A5" s="79" t="s">
        <v>83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4" ht="12.75">
      <c r="A6" s="5" t="s">
        <v>254</v>
      </c>
      <c r="B6" s="51" t="s">
        <v>97</v>
      </c>
      <c r="C6" s="6" t="s">
        <v>98</v>
      </c>
      <c r="D6" s="6" t="s">
        <v>99</v>
      </c>
      <c r="E6" s="6" t="str">
        <f>"0,6990"</f>
        <v>0,6990</v>
      </c>
      <c r="F6" s="6" t="s">
        <v>14</v>
      </c>
      <c r="G6" s="6" t="s">
        <v>28</v>
      </c>
      <c r="H6" s="40" t="s">
        <v>96</v>
      </c>
      <c r="I6" s="21" t="s">
        <v>96</v>
      </c>
      <c r="J6" s="21" t="s">
        <v>29</v>
      </c>
      <c r="K6" s="41"/>
      <c r="L6" s="42" t="s">
        <v>29</v>
      </c>
      <c r="M6" s="42" t="str">
        <f>"125,8200"</f>
        <v>125,8200</v>
      </c>
      <c r="N6" s="6" t="s">
        <v>251</v>
      </c>
    </row>
    <row r="8" spans="1:13" ht="15.75">
      <c r="A8" s="80" t="s">
        <v>53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4" ht="12.75">
      <c r="A9" s="5" t="s">
        <v>254</v>
      </c>
      <c r="B9" s="51" t="s">
        <v>123</v>
      </c>
      <c r="C9" s="6" t="s">
        <v>124</v>
      </c>
      <c r="D9" s="6" t="s">
        <v>125</v>
      </c>
      <c r="E9" s="6" t="str">
        <f>"0,6578"</f>
        <v>0,6578</v>
      </c>
      <c r="F9" s="6" t="s">
        <v>14</v>
      </c>
      <c r="G9" s="6" t="s">
        <v>28</v>
      </c>
      <c r="H9" s="40" t="s">
        <v>29</v>
      </c>
      <c r="I9" s="21" t="s">
        <v>29</v>
      </c>
      <c r="J9" s="21" t="s">
        <v>30</v>
      </c>
      <c r="K9" s="41"/>
      <c r="L9" s="42" t="s">
        <v>30</v>
      </c>
      <c r="M9" s="42" t="str">
        <f>"124,9820"</f>
        <v>124,9820</v>
      </c>
      <c r="N9" s="6" t="s">
        <v>252</v>
      </c>
    </row>
    <row r="11" spans="1:13" ht="15.75">
      <c r="A11" s="80" t="s">
        <v>127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4" ht="12.75">
      <c r="A12" s="5" t="s">
        <v>254</v>
      </c>
      <c r="B12" s="51" t="s">
        <v>197</v>
      </c>
      <c r="C12" s="6" t="s">
        <v>203</v>
      </c>
      <c r="D12" s="6" t="s">
        <v>202</v>
      </c>
      <c r="E12" s="6" t="str">
        <f>"0,6197"</f>
        <v>0,6197</v>
      </c>
      <c r="F12" s="6" t="s">
        <v>14</v>
      </c>
      <c r="G12" s="6" t="s">
        <v>28</v>
      </c>
      <c r="H12" s="21" t="s">
        <v>30</v>
      </c>
      <c r="I12" s="40" t="s">
        <v>165</v>
      </c>
      <c r="J12" s="40" t="s">
        <v>165</v>
      </c>
      <c r="K12" s="41"/>
      <c r="L12" s="42" t="s">
        <v>30</v>
      </c>
      <c r="M12" s="42" t="str">
        <f>"117,7430"</f>
        <v>117,7430</v>
      </c>
      <c r="N12" s="6" t="s">
        <v>251</v>
      </c>
    </row>
    <row r="14" ht="15.75">
      <c r="F14" s="11"/>
    </row>
  </sheetData>
  <sheetProtection/>
  <mergeCells count="15">
    <mergeCell ref="N3:N4"/>
    <mergeCell ref="G3:G4"/>
    <mergeCell ref="F3:F4"/>
    <mergeCell ref="A1:N2"/>
    <mergeCell ref="A3:A4"/>
    <mergeCell ref="E3:E4"/>
    <mergeCell ref="L3:L4"/>
    <mergeCell ref="M3:M4"/>
    <mergeCell ref="A5:M5"/>
    <mergeCell ref="A8:M8"/>
    <mergeCell ref="A11:M11"/>
    <mergeCell ref="H3:K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D26" sqref="D26"/>
    </sheetView>
  </sheetViews>
  <sheetFormatPr defaultColWidth="9.125" defaultRowHeight="12.75"/>
  <cols>
    <col min="1" max="1" width="8.00390625" style="1" customWidth="1"/>
    <col min="2" max="2" width="22.875" style="3" customWidth="1"/>
    <col min="3" max="3" width="23.875" style="1" customWidth="1"/>
    <col min="4" max="4" width="10.625" style="1" customWidth="1"/>
    <col min="5" max="5" width="8.375" style="1" customWidth="1"/>
    <col min="6" max="6" width="19.75390625" style="4" customWidth="1"/>
    <col min="7" max="7" width="25.00390625" style="4" customWidth="1"/>
    <col min="8" max="8" width="5.625" style="43" customWidth="1"/>
    <col min="9" max="9" width="9.625" style="43" customWidth="1"/>
    <col min="10" max="10" width="10.125" style="43" customWidth="1"/>
    <col min="11" max="11" width="9.625" style="43" customWidth="1"/>
    <col min="12" max="12" width="17.125" style="4" customWidth="1"/>
    <col min="13" max="16384" width="9.125" style="1" customWidth="1"/>
  </cols>
  <sheetData>
    <row r="1" spans="1:12" ht="15" customHeight="1">
      <c r="A1" s="63" t="s">
        <v>278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17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2</v>
      </c>
      <c r="I3" s="67"/>
      <c r="J3" s="67" t="s">
        <v>267</v>
      </c>
      <c r="K3" s="67" t="s">
        <v>6</v>
      </c>
      <c r="L3" s="69" t="s">
        <v>5</v>
      </c>
    </row>
    <row r="4" spans="1:12" s="2" customFormat="1" ht="21" customHeight="1" thickBot="1">
      <c r="A4" s="66"/>
      <c r="B4" s="73"/>
      <c r="C4" s="68"/>
      <c r="D4" s="75"/>
      <c r="E4" s="68"/>
      <c r="F4" s="68"/>
      <c r="G4" s="68"/>
      <c r="H4" s="18" t="s">
        <v>216</v>
      </c>
      <c r="I4" s="18" t="s">
        <v>215</v>
      </c>
      <c r="J4" s="68"/>
      <c r="K4" s="68"/>
      <c r="L4" s="70"/>
    </row>
    <row r="5" spans="1:11" ht="15.75">
      <c r="A5" s="79" t="s">
        <v>83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ht="12.75">
      <c r="A6" s="5" t="s">
        <v>254</v>
      </c>
      <c r="B6" s="51" t="s">
        <v>211</v>
      </c>
      <c r="C6" s="6" t="s">
        <v>214</v>
      </c>
      <c r="D6" s="6" t="s">
        <v>213</v>
      </c>
      <c r="E6" s="6" t="str">
        <f>"0,7149"</f>
        <v>0,7149</v>
      </c>
      <c r="F6" s="6" t="s">
        <v>14</v>
      </c>
      <c r="G6" s="6" t="s">
        <v>28</v>
      </c>
      <c r="H6" s="62" t="s">
        <v>212</v>
      </c>
      <c r="I6" s="42" t="s">
        <v>268</v>
      </c>
      <c r="J6" s="42" t="s">
        <v>264</v>
      </c>
      <c r="K6" s="42" t="str">
        <f>"2435,8514"</f>
        <v>2435,8514</v>
      </c>
      <c r="L6" s="6" t="s">
        <v>251</v>
      </c>
    </row>
    <row r="8" spans="1:11" ht="15.75">
      <c r="A8" s="80" t="s">
        <v>24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2" ht="12.75">
      <c r="A9" s="5" t="s">
        <v>254</v>
      </c>
      <c r="B9" s="51" t="s">
        <v>144</v>
      </c>
      <c r="C9" s="6" t="s">
        <v>145</v>
      </c>
      <c r="D9" s="6" t="s">
        <v>146</v>
      </c>
      <c r="E9" s="6" t="str">
        <f>"0,5870"</f>
        <v>0,5870</v>
      </c>
      <c r="F9" s="6" t="s">
        <v>14</v>
      </c>
      <c r="G9" s="6" t="s">
        <v>15</v>
      </c>
      <c r="H9" s="62" t="s">
        <v>22</v>
      </c>
      <c r="I9" s="42" t="s">
        <v>269</v>
      </c>
      <c r="J9" s="42" t="s">
        <v>265</v>
      </c>
      <c r="K9" s="42" t="str">
        <f>"1878,2400"</f>
        <v>1878,2400</v>
      </c>
      <c r="L9" s="6" t="s">
        <v>251</v>
      </c>
    </row>
    <row r="11" ht="15.75">
      <c r="F11" s="11"/>
    </row>
    <row r="26" ht="12.75">
      <c r="E26" s="1" t="s">
        <v>277</v>
      </c>
    </row>
  </sheetData>
  <sheetProtection/>
  <mergeCells count="14">
    <mergeCell ref="A5:K5"/>
    <mergeCell ref="A8:K8"/>
    <mergeCell ref="H3:I3"/>
    <mergeCell ref="B3:B4"/>
    <mergeCell ref="C3:C4"/>
    <mergeCell ref="D3:D4"/>
    <mergeCell ref="A1:L2"/>
    <mergeCell ref="A3:A4"/>
    <mergeCell ref="L3:L4"/>
    <mergeCell ref="G3:G4"/>
    <mergeCell ref="F3:F4"/>
    <mergeCell ref="E3:E4"/>
    <mergeCell ref="J3:J4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8" sqref="A18:M18"/>
    </sheetView>
  </sheetViews>
  <sheetFormatPr defaultColWidth="8.75390625" defaultRowHeight="12.75"/>
  <cols>
    <col min="1" max="1" width="9.125" style="53" customWidth="1"/>
    <col min="2" max="2" width="21.25390625" style="12" customWidth="1"/>
    <col min="3" max="3" width="24.75390625" style="12" customWidth="1"/>
    <col min="4" max="4" width="10.625" style="12" bestFit="1" customWidth="1"/>
    <col min="5" max="5" width="8.375" style="12" bestFit="1" customWidth="1"/>
    <col min="6" max="6" width="20.25390625" style="12" customWidth="1"/>
    <col min="7" max="7" width="24.125" style="12" customWidth="1"/>
    <col min="8" max="11" width="5.625" style="24" bestFit="1" customWidth="1"/>
    <col min="12" max="12" width="11.875" style="24" customWidth="1"/>
    <col min="13" max="13" width="8.625" style="24" bestFit="1" customWidth="1"/>
    <col min="14" max="14" width="16.25390625" style="12" customWidth="1"/>
  </cols>
  <sheetData>
    <row r="1" spans="1:14" s="1" customFormat="1" ht="15" customHeight="1">
      <c r="A1" s="63" t="s">
        <v>291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s="1" customFormat="1" ht="114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3</v>
      </c>
      <c r="I3" s="67"/>
      <c r="J3" s="67"/>
      <c r="K3" s="67"/>
      <c r="L3" s="67" t="s">
        <v>250</v>
      </c>
      <c r="M3" s="67" t="s">
        <v>6</v>
      </c>
      <c r="N3" s="69" t="s">
        <v>5</v>
      </c>
    </row>
    <row r="4" spans="1:14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68"/>
      <c r="M4" s="68"/>
      <c r="N4" s="70"/>
    </row>
    <row r="5" spans="1:13" ht="15.75">
      <c r="A5" s="71" t="s">
        <v>170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52">
        <v>1</v>
      </c>
      <c r="B6" s="13" t="s">
        <v>171</v>
      </c>
      <c r="C6" s="13" t="s">
        <v>172</v>
      </c>
      <c r="D6" s="13" t="s">
        <v>173</v>
      </c>
      <c r="E6" s="13" t="str">
        <f>"1,1230"</f>
        <v>1,1230</v>
      </c>
      <c r="F6" s="13" t="s">
        <v>14</v>
      </c>
      <c r="G6" s="13" t="s">
        <v>28</v>
      </c>
      <c r="H6" s="21" t="s">
        <v>21</v>
      </c>
      <c r="I6" s="25" t="s">
        <v>75</v>
      </c>
      <c r="J6" s="25" t="s">
        <v>75</v>
      </c>
      <c r="K6" s="22"/>
      <c r="L6" s="23" t="s">
        <v>21</v>
      </c>
      <c r="M6" s="23" t="str">
        <f>"89,8400"</f>
        <v>89,8400</v>
      </c>
      <c r="N6" s="13" t="s">
        <v>251</v>
      </c>
    </row>
    <row r="8" spans="1:13" ht="15.75">
      <c r="A8" s="78" t="s">
        <v>44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4" ht="12.75">
      <c r="A9" s="52">
        <v>1</v>
      </c>
      <c r="B9" s="13" t="s">
        <v>174</v>
      </c>
      <c r="C9" s="13" t="s">
        <v>175</v>
      </c>
      <c r="D9" s="13" t="s">
        <v>176</v>
      </c>
      <c r="E9" s="13" t="str">
        <f>"1,0561"</f>
        <v>1,0561</v>
      </c>
      <c r="F9" s="13" t="s">
        <v>14</v>
      </c>
      <c r="G9" s="13" t="s">
        <v>28</v>
      </c>
      <c r="H9" s="25" t="s">
        <v>177</v>
      </c>
      <c r="I9" s="21" t="s">
        <v>177</v>
      </c>
      <c r="J9" s="25" t="s">
        <v>23</v>
      </c>
      <c r="K9" s="22"/>
      <c r="L9" s="23" t="s">
        <v>177</v>
      </c>
      <c r="M9" s="23" t="str">
        <f>"110,8905"</f>
        <v>110,8905</v>
      </c>
      <c r="N9" s="13" t="s">
        <v>251</v>
      </c>
    </row>
    <row r="11" spans="1:13" ht="15.75">
      <c r="A11" s="78" t="s">
        <v>10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4" ht="12.75">
      <c r="A12" s="52">
        <v>1</v>
      </c>
      <c r="B12" s="13" t="s">
        <v>11</v>
      </c>
      <c r="C12" s="13" t="s">
        <v>12</v>
      </c>
      <c r="D12" s="13" t="s">
        <v>13</v>
      </c>
      <c r="E12" s="13" t="str">
        <f>"0,9000"</f>
        <v>0,9000</v>
      </c>
      <c r="F12" s="13" t="s">
        <v>14</v>
      </c>
      <c r="G12" s="13" t="s">
        <v>15</v>
      </c>
      <c r="H12" s="21" t="s">
        <v>21</v>
      </c>
      <c r="I12" s="21" t="s">
        <v>22</v>
      </c>
      <c r="J12" s="25" t="s">
        <v>23</v>
      </c>
      <c r="K12" s="22"/>
      <c r="L12" s="23" t="s">
        <v>22</v>
      </c>
      <c r="M12" s="23" t="str">
        <f>"89,9950"</f>
        <v>89,9950</v>
      </c>
      <c r="N12" s="13" t="s">
        <v>251</v>
      </c>
    </row>
    <row r="14" spans="1:13" ht="15.75">
      <c r="A14" s="71" t="s">
        <v>10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4" ht="12.75">
      <c r="A15" s="57">
        <v>1</v>
      </c>
      <c r="B15" s="54" t="s">
        <v>72</v>
      </c>
      <c r="C15" s="15" t="s">
        <v>73</v>
      </c>
      <c r="D15" s="15" t="s">
        <v>74</v>
      </c>
      <c r="E15" s="15" t="str">
        <f>"0,7808"</f>
        <v>0,7808</v>
      </c>
      <c r="F15" s="15" t="s">
        <v>14</v>
      </c>
      <c r="G15" s="15" t="s">
        <v>28</v>
      </c>
      <c r="H15" s="26" t="s">
        <v>91</v>
      </c>
      <c r="I15" s="26" t="s">
        <v>70</v>
      </c>
      <c r="J15" s="27" t="s">
        <v>100</v>
      </c>
      <c r="K15" s="28"/>
      <c r="L15" s="29" t="s">
        <v>70</v>
      </c>
      <c r="M15" s="29" t="str">
        <f>"113,2160"</f>
        <v>113,2160</v>
      </c>
      <c r="N15" s="15" t="s">
        <v>251</v>
      </c>
    </row>
    <row r="16" spans="1:14" ht="12.75">
      <c r="A16" s="59">
        <v>1</v>
      </c>
      <c r="B16" s="56" t="s">
        <v>79</v>
      </c>
      <c r="C16" s="17" t="s">
        <v>80</v>
      </c>
      <c r="D16" s="17" t="s">
        <v>81</v>
      </c>
      <c r="E16" s="17" t="str">
        <f>"0,7630"</f>
        <v>0,7630</v>
      </c>
      <c r="F16" s="17" t="s">
        <v>14</v>
      </c>
      <c r="G16" s="17" t="s">
        <v>28</v>
      </c>
      <c r="H16" s="30" t="s">
        <v>29</v>
      </c>
      <c r="I16" s="30" t="s">
        <v>30</v>
      </c>
      <c r="J16" s="30" t="s">
        <v>34</v>
      </c>
      <c r="K16" s="31"/>
      <c r="L16" s="32" t="s">
        <v>34</v>
      </c>
      <c r="M16" s="32" t="str">
        <f>"152,6000"</f>
        <v>152,6000</v>
      </c>
      <c r="N16" s="17" t="s">
        <v>251</v>
      </c>
    </row>
    <row r="18" spans="1:13" ht="15.75">
      <c r="A18" s="78" t="s">
        <v>83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4" ht="12.75">
      <c r="A19" s="52">
        <v>1</v>
      </c>
      <c r="B19" s="13" t="s">
        <v>178</v>
      </c>
      <c r="C19" s="13" t="s">
        <v>179</v>
      </c>
      <c r="D19" s="13" t="s">
        <v>99</v>
      </c>
      <c r="E19" s="13" t="str">
        <f>"0,6990"</f>
        <v>0,6990</v>
      </c>
      <c r="F19" s="13" t="s">
        <v>14</v>
      </c>
      <c r="G19" s="13" t="s">
        <v>28</v>
      </c>
      <c r="H19" s="25" t="s">
        <v>33</v>
      </c>
      <c r="I19" s="21" t="s">
        <v>63</v>
      </c>
      <c r="J19" s="21" t="s">
        <v>64</v>
      </c>
      <c r="K19" s="25" t="s">
        <v>69</v>
      </c>
      <c r="L19" s="23" t="s">
        <v>64</v>
      </c>
      <c r="M19" s="23" t="str">
        <f>"150,2850"</f>
        <v>150,2850</v>
      </c>
      <c r="N19" s="13" t="s">
        <v>251</v>
      </c>
    </row>
    <row r="21" spans="1:13" ht="15.75">
      <c r="A21" s="78" t="s">
        <v>53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4" ht="12.75">
      <c r="A22" s="52">
        <v>1</v>
      </c>
      <c r="B22" s="13" t="s">
        <v>180</v>
      </c>
      <c r="C22" s="13" t="s">
        <v>181</v>
      </c>
      <c r="D22" s="13" t="s">
        <v>182</v>
      </c>
      <c r="E22" s="13" t="str">
        <f>"0,6844"</f>
        <v>0,6844</v>
      </c>
      <c r="F22" s="13" t="s">
        <v>14</v>
      </c>
      <c r="G22" s="13" t="s">
        <v>28</v>
      </c>
      <c r="H22" s="21" t="s">
        <v>96</v>
      </c>
      <c r="I22" s="21" t="s">
        <v>29</v>
      </c>
      <c r="J22" s="25" t="s">
        <v>33</v>
      </c>
      <c r="K22" s="22"/>
      <c r="L22" s="23" t="s">
        <v>29</v>
      </c>
      <c r="M22" s="23" t="str">
        <f>"123,2010"</f>
        <v>123,2010</v>
      </c>
      <c r="N22" s="13" t="s">
        <v>251</v>
      </c>
    </row>
    <row r="24" spans="1:13" ht="15.75">
      <c r="A24" s="78" t="s">
        <v>65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4" ht="12.75">
      <c r="A25" s="52">
        <v>1</v>
      </c>
      <c r="B25" s="13" t="s">
        <v>183</v>
      </c>
      <c r="C25" s="13" t="s">
        <v>184</v>
      </c>
      <c r="D25" s="13" t="s">
        <v>185</v>
      </c>
      <c r="E25" s="13" t="str">
        <f>"0,5661"</f>
        <v>0,5661</v>
      </c>
      <c r="F25" s="13" t="s">
        <v>14</v>
      </c>
      <c r="G25" s="13" t="s">
        <v>28</v>
      </c>
      <c r="H25" s="21" t="s">
        <v>95</v>
      </c>
      <c r="I25" s="21" t="s">
        <v>29</v>
      </c>
      <c r="J25" s="21" t="s">
        <v>186</v>
      </c>
      <c r="K25" s="22"/>
      <c r="L25" s="23" t="s">
        <v>186</v>
      </c>
      <c r="M25" s="23" t="str">
        <f>"108,9743"</f>
        <v>108,9743</v>
      </c>
      <c r="N25" s="13" t="s">
        <v>251</v>
      </c>
    </row>
    <row r="27" spans="1:13" ht="15.75">
      <c r="A27" s="78" t="s">
        <v>158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4" ht="12.75">
      <c r="A28" s="52">
        <v>1</v>
      </c>
      <c r="B28" s="13" t="s">
        <v>187</v>
      </c>
      <c r="C28" s="13" t="s">
        <v>188</v>
      </c>
      <c r="D28" s="13" t="s">
        <v>189</v>
      </c>
      <c r="E28" s="13" t="str">
        <f>"0,5619"</f>
        <v>0,5619</v>
      </c>
      <c r="F28" s="13" t="s">
        <v>14</v>
      </c>
      <c r="G28" s="13" t="s">
        <v>28</v>
      </c>
      <c r="H28" s="21" t="s">
        <v>190</v>
      </c>
      <c r="I28" s="21" t="s">
        <v>191</v>
      </c>
      <c r="J28" s="21" t="s">
        <v>192</v>
      </c>
      <c r="K28" s="22"/>
      <c r="L28" s="23" t="s">
        <v>192</v>
      </c>
      <c r="M28" s="23" t="str">
        <f>"196,6650"</f>
        <v>196,6650</v>
      </c>
      <c r="N28" s="6" t="s">
        <v>251</v>
      </c>
    </row>
    <row r="30" ht="15.75">
      <c r="F30" s="14"/>
    </row>
  </sheetData>
  <sheetProtection/>
  <mergeCells count="20">
    <mergeCell ref="M3:M4"/>
    <mergeCell ref="G3:G4"/>
    <mergeCell ref="H3:K3"/>
    <mergeCell ref="A18:M18"/>
    <mergeCell ref="B3:B4"/>
    <mergeCell ref="C3:C4"/>
    <mergeCell ref="D3:D4"/>
    <mergeCell ref="E3:E4"/>
    <mergeCell ref="F3:F4"/>
    <mergeCell ref="L3:L4"/>
    <mergeCell ref="A21:M21"/>
    <mergeCell ref="A24:M24"/>
    <mergeCell ref="A27:M27"/>
    <mergeCell ref="A1:N2"/>
    <mergeCell ref="A3:A4"/>
    <mergeCell ref="A5:M5"/>
    <mergeCell ref="A11:M11"/>
    <mergeCell ref="A8:M8"/>
    <mergeCell ref="A14:M14"/>
    <mergeCell ref="N3:N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selection activeCell="D3" sqref="D3:D4"/>
    </sheetView>
  </sheetViews>
  <sheetFormatPr defaultColWidth="9.125" defaultRowHeight="12.75"/>
  <cols>
    <col min="1" max="1" width="8.00390625" style="1" customWidth="1"/>
    <col min="2" max="2" width="20.375" style="3" customWidth="1"/>
    <col min="3" max="3" width="25.625" style="1" customWidth="1"/>
    <col min="4" max="4" width="10.625" style="1" customWidth="1"/>
    <col min="5" max="5" width="8.375" style="1" customWidth="1"/>
    <col min="6" max="6" width="19.875" style="4" customWidth="1"/>
    <col min="7" max="7" width="24.00390625" style="4" customWidth="1"/>
    <col min="8" max="10" width="5.625" style="43" customWidth="1"/>
    <col min="11" max="15" width="4.625" style="43" customWidth="1"/>
    <col min="16" max="16" width="7.875" style="43" customWidth="1"/>
    <col min="17" max="17" width="8.625" style="43" customWidth="1"/>
    <col min="18" max="18" width="17.75390625" style="4" customWidth="1"/>
    <col min="19" max="16384" width="9.125" style="1" customWidth="1"/>
  </cols>
  <sheetData>
    <row r="1" spans="1:18" ht="15" customHeight="1">
      <c r="A1" s="63" t="s">
        <v>283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ht="121.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8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210</v>
      </c>
      <c r="I3" s="67"/>
      <c r="J3" s="67"/>
      <c r="K3" s="67"/>
      <c r="L3" s="67" t="s">
        <v>209</v>
      </c>
      <c r="M3" s="67"/>
      <c r="N3" s="67"/>
      <c r="O3" s="67"/>
      <c r="P3" s="67" t="s">
        <v>4</v>
      </c>
      <c r="Q3" s="67" t="s">
        <v>6</v>
      </c>
      <c r="R3" s="69" t="s">
        <v>5</v>
      </c>
    </row>
    <row r="4" spans="1:18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18">
        <v>1</v>
      </c>
      <c r="M4" s="18">
        <v>2</v>
      </c>
      <c r="N4" s="18">
        <v>3</v>
      </c>
      <c r="O4" s="18" t="s">
        <v>8</v>
      </c>
      <c r="P4" s="68"/>
      <c r="Q4" s="68"/>
      <c r="R4" s="70"/>
    </row>
    <row r="5" spans="1:17" ht="15.75">
      <c r="A5" s="79" t="s">
        <v>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8" ht="12.75">
      <c r="A6" s="42" t="s">
        <v>254</v>
      </c>
      <c r="B6" s="51" t="s">
        <v>198</v>
      </c>
      <c r="C6" s="6" t="s">
        <v>208</v>
      </c>
      <c r="D6" s="6" t="s">
        <v>116</v>
      </c>
      <c r="E6" s="6" t="str">
        <f>"0,6612"</f>
        <v>0,6612</v>
      </c>
      <c r="F6" s="6" t="s">
        <v>14</v>
      </c>
      <c r="G6" s="6" t="s">
        <v>207</v>
      </c>
      <c r="H6" s="21" t="s">
        <v>206</v>
      </c>
      <c r="I6" s="40" t="s">
        <v>205</v>
      </c>
      <c r="J6" s="21" t="s">
        <v>205</v>
      </c>
      <c r="K6" s="41"/>
      <c r="L6" s="21" t="s">
        <v>50</v>
      </c>
      <c r="M6" s="21" t="s">
        <v>200</v>
      </c>
      <c r="N6" s="40" t="s">
        <v>205</v>
      </c>
      <c r="O6" s="41"/>
      <c r="P6" s="42" t="s">
        <v>48</v>
      </c>
      <c r="Q6" s="42" t="str">
        <f>"62,8140"</f>
        <v>62,8140</v>
      </c>
      <c r="R6" s="6" t="s">
        <v>204</v>
      </c>
    </row>
    <row r="8" spans="1:17" ht="15.75">
      <c r="A8" s="80" t="s">
        <v>127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8" ht="12.75">
      <c r="A9" s="42" t="s">
        <v>254</v>
      </c>
      <c r="B9" s="51" t="s">
        <v>197</v>
      </c>
      <c r="C9" s="6" t="s">
        <v>203</v>
      </c>
      <c r="D9" s="6" t="s">
        <v>202</v>
      </c>
      <c r="E9" s="6" t="str">
        <f>"0,6197"</f>
        <v>0,6197</v>
      </c>
      <c r="F9" s="6" t="s">
        <v>14</v>
      </c>
      <c r="G9" s="6" t="s">
        <v>28</v>
      </c>
      <c r="H9" s="21" t="s">
        <v>22</v>
      </c>
      <c r="I9" s="21" t="s">
        <v>121</v>
      </c>
      <c r="J9" s="21" t="s">
        <v>60</v>
      </c>
      <c r="K9" s="41"/>
      <c r="L9" s="21" t="s">
        <v>16</v>
      </c>
      <c r="M9" s="21" t="s">
        <v>21</v>
      </c>
      <c r="N9" s="40" t="s">
        <v>18</v>
      </c>
      <c r="O9" s="41"/>
      <c r="P9" s="42" t="s">
        <v>63</v>
      </c>
      <c r="Q9" s="42" t="str">
        <f>"127,0385"</f>
        <v>127,0385</v>
      </c>
      <c r="R9" s="6" t="s">
        <v>251</v>
      </c>
    </row>
    <row r="11" spans="1:17" ht="15.75">
      <c r="A11" s="80" t="s">
        <v>158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8" ht="12.75">
      <c r="A12" s="42" t="s">
        <v>254</v>
      </c>
      <c r="B12" s="51" t="s">
        <v>159</v>
      </c>
      <c r="C12" s="6" t="s">
        <v>201</v>
      </c>
      <c r="D12" s="6" t="s">
        <v>161</v>
      </c>
      <c r="E12" s="6" t="str">
        <f>"0,5501"</f>
        <v>0,5501</v>
      </c>
      <c r="F12" s="6" t="s">
        <v>14</v>
      </c>
      <c r="G12" s="6" t="s">
        <v>28</v>
      </c>
      <c r="H12" s="21" t="s">
        <v>199</v>
      </c>
      <c r="I12" s="21" t="s">
        <v>16</v>
      </c>
      <c r="J12" s="21" t="s">
        <v>21</v>
      </c>
      <c r="K12" s="41"/>
      <c r="L12" s="21" t="s">
        <v>200</v>
      </c>
      <c r="M12" s="21" t="s">
        <v>199</v>
      </c>
      <c r="N12" s="41"/>
      <c r="O12" s="41"/>
      <c r="P12" s="42" t="s">
        <v>32</v>
      </c>
      <c r="Q12" s="42" t="str">
        <f>"77,0140"</f>
        <v>77,0140</v>
      </c>
      <c r="R12" s="6" t="s">
        <v>251</v>
      </c>
    </row>
    <row r="14" ht="15.75">
      <c r="F14" s="11"/>
    </row>
  </sheetData>
  <sheetProtection/>
  <mergeCells count="16">
    <mergeCell ref="R3:R4"/>
    <mergeCell ref="G3:G4"/>
    <mergeCell ref="F3:F4"/>
    <mergeCell ref="E3:E4"/>
    <mergeCell ref="P3:P4"/>
    <mergeCell ref="Q3:Q4"/>
    <mergeCell ref="A1:R2"/>
    <mergeCell ref="A3:A4"/>
    <mergeCell ref="A5:Q5"/>
    <mergeCell ref="A8:Q8"/>
    <mergeCell ref="A11:Q11"/>
    <mergeCell ref="H3:K3"/>
    <mergeCell ref="L3:O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21" sqref="C21"/>
    </sheetView>
  </sheetViews>
  <sheetFormatPr defaultColWidth="8.75390625" defaultRowHeight="12.75"/>
  <cols>
    <col min="1" max="1" width="9.125" style="53" customWidth="1"/>
    <col min="2" max="2" width="23.875" style="12" customWidth="1"/>
    <col min="3" max="3" width="22.875" style="12" customWidth="1"/>
    <col min="4" max="4" width="10.625" style="12" customWidth="1"/>
    <col min="5" max="5" width="22.75390625" style="12" customWidth="1"/>
    <col min="6" max="6" width="27.875" style="12" customWidth="1"/>
    <col min="7" max="9" width="4.625" style="24" customWidth="1"/>
    <col min="10" max="10" width="6.125" style="24" customWidth="1"/>
    <col min="11" max="11" width="12.00390625" style="24" customWidth="1"/>
    <col min="12" max="12" width="17.75390625" style="12" customWidth="1"/>
  </cols>
  <sheetData>
    <row r="1" spans="1:12" s="1" customFormat="1" ht="15" customHeight="1">
      <c r="A1" s="63" t="s">
        <v>279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s="1" customFormat="1" ht="111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7</v>
      </c>
      <c r="F3" s="67" t="s">
        <v>275</v>
      </c>
      <c r="G3" s="82" t="s">
        <v>3</v>
      </c>
      <c r="H3" s="82"/>
      <c r="I3" s="82"/>
      <c r="J3" s="83"/>
      <c r="K3" s="67" t="s">
        <v>250</v>
      </c>
      <c r="L3" s="69" t="s">
        <v>5</v>
      </c>
    </row>
    <row r="4" spans="1:12" s="2" customFormat="1" ht="21" customHeight="1" thickBot="1">
      <c r="A4" s="66"/>
      <c r="B4" s="73"/>
      <c r="C4" s="68"/>
      <c r="D4" s="75"/>
      <c r="E4" s="68"/>
      <c r="F4" s="68"/>
      <c r="G4" s="18" t="s">
        <v>254</v>
      </c>
      <c r="H4" s="18" t="s">
        <v>255</v>
      </c>
      <c r="I4" s="18" t="s">
        <v>270</v>
      </c>
      <c r="J4" s="18" t="s">
        <v>271</v>
      </c>
      <c r="K4" s="68"/>
      <c r="L4" s="70"/>
    </row>
    <row r="5" spans="1:11" ht="15.75">
      <c r="A5" s="77" t="s">
        <v>235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12.75">
      <c r="A6" s="52">
        <v>1</v>
      </c>
      <c r="B6" s="13" t="s">
        <v>222</v>
      </c>
      <c r="C6" s="13" t="s">
        <v>234</v>
      </c>
      <c r="D6" s="13" t="s">
        <v>233</v>
      </c>
      <c r="E6" s="13" t="s">
        <v>14</v>
      </c>
      <c r="F6" s="13" t="s">
        <v>28</v>
      </c>
      <c r="G6" s="21" t="s">
        <v>232</v>
      </c>
      <c r="H6" s="21" t="s">
        <v>221</v>
      </c>
      <c r="I6" s="25" t="s">
        <v>231</v>
      </c>
      <c r="J6" s="22"/>
      <c r="K6" s="23">
        <v>28.5</v>
      </c>
      <c r="L6" s="6" t="s">
        <v>251</v>
      </c>
    </row>
    <row r="8" spans="1:11" ht="15.75">
      <c r="A8" s="78" t="s">
        <v>127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2" ht="12.75">
      <c r="A9" s="52">
        <v>1</v>
      </c>
      <c r="B9" s="13" t="s">
        <v>197</v>
      </c>
      <c r="C9" s="13" t="s">
        <v>203</v>
      </c>
      <c r="D9" s="13" t="s">
        <v>202</v>
      </c>
      <c r="E9" s="13" t="s">
        <v>14</v>
      </c>
      <c r="F9" s="13" t="s">
        <v>28</v>
      </c>
      <c r="G9" s="21" t="s">
        <v>230</v>
      </c>
      <c r="H9" s="21" t="s">
        <v>220</v>
      </c>
      <c r="I9" s="22"/>
      <c r="J9" s="22"/>
      <c r="K9" s="23">
        <v>73.5</v>
      </c>
      <c r="L9" s="13" t="s">
        <v>251</v>
      </c>
    </row>
    <row r="11" spans="1:11" ht="15.75">
      <c r="A11" s="78" t="s">
        <v>257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2" ht="12.75">
      <c r="A12" s="52">
        <v>1</v>
      </c>
      <c r="B12" s="13" t="s">
        <v>219</v>
      </c>
      <c r="C12" s="13" t="s">
        <v>229</v>
      </c>
      <c r="D12" s="13" t="s">
        <v>143</v>
      </c>
      <c r="E12" s="13" t="s">
        <v>14</v>
      </c>
      <c r="F12" s="13" t="s">
        <v>228</v>
      </c>
      <c r="G12" s="21" t="s">
        <v>227</v>
      </c>
      <c r="H12" s="21" t="s">
        <v>217</v>
      </c>
      <c r="I12" s="25" t="s">
        <v>226</v>
      </c>
      <c r="J12" s="22"/>
      <c r="K12" s="23" t="s">
        <v>217</v>
      </c>
      <c r="L12" s="13" t="s">
        <v>251</v>
      </c>
    </row>
    <row r="14" spans="1:11" ht="15.75">
      <c r="A14" s="78" t="s">
        <v>256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2" ht="12.75">
      <c r="A15" s="52">
        <v>1</v>
      </c>
      <c r="B15" s="13" t="s">
        <v>218</v>
      </c>
      <c r="C15" s="13" t="s">
        <v>224</v>
      </c>
      <c r="D15" s="13" t="s">
        <v>223</v>
      </c>
      <c r="E15" s="13" t="s">
        <v>14</v>
      </c>
      <c r="F15" s="13" t="s">
        <v>28</v>
      </c>
      <c r="G15" s="25" t="s">
        <v>205</v>
      </c>
      <c r="H15" s="21" t="s">
        <v>205</v>
      </c>
      <c r="I15" s="21" t="s">
        <v>217</v>
      </c>
      <c r="J15" s="22"/>
      <c r="K15" s="23" t="s">
        <v>217</v>
      </c>
      <c r="L15" s="13" t="s">
        <v>197</v>
      </c>
    </row>
    <row r="17" ht="15.75">
      <c r="E17" s="14"/>
    </row>
  </sheetData>
  <sheetProtection/>
  <mergeCells count="14">
    <mergeCell ref="K3:K4"/>
    <mergeCell ref="L3:L4"/>
    <mergeCell ref="A1:L2"/>
    <mergeCell ref="A3:A4"/>
    <mergeCell ref="A5:K5"/>
    <mergeCell ref="A8:K8"/>
    <mergeCell ref="A11:K11"/>
    <mergeCell ref="A14:K1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F18" sqref="F18"/>
    </sheetView>
  </sheetViews>
  <sheetFormatPr defaultColWidth="8.75390625" defaultRowHeight="12.75"/>
  <cols>
    <col min="1" max="1" width="8.25390625" style="53" customWidth="1"/>
    <col min="2" max="2" width="23.875" style="12" customWidth="1"/>
    <col min="3" max="3" width="25.625" style="12" customWidth="1"/>
    <col min="4" max="4" width="10.625" style="12" customWidth="1"/>
    <col min="5" max="5" width="21.375" style="12" customWidth="1"/>
    <col min="6" max="6" width="25.375" style="12" customWidth="1"/>
    <col min="7" max="7" width="4.625" style="24" customWidth="1"/>
    <col min="8" max="8" width="5.625" style="24" customWidth="1"/>
    <col min="9" max="9" width="4.625" style="24" customWidth="1"/>
    <col min="10" max="10" width="6.25390625" style="24" customWidth="1"/>
    <col min="11" max="11" width="12.00390625" style="24" customWidth="1"/>
    <col min="12" max="12" width="17.75390625" style="12" customWidth="1"/>
  </cols>
  <sheetData>
    <row r="1" spans="1:12" s="1" customFormat="1" ht="15" customHeight="1">
      <c r="A1" s="63" t="s">
        <v>280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s="1" customFormat="1" ht="114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7</v>
      </c>
      <c r="F3" s="67" t="s">
        <v>275</v>
      </c>
      <c r="G3" s="82" t="s">
        <v>3</v>
      </c>
      <c r="H3" s="82"/>
      <c r="I3" s="82"/>
      <c r="J3" s="83"/>
      <c r="K3" s="67" t="s">
        <v>250</v>
      </c>
      <c r="L3" s="69" t="s">
        <v>5</v>
      </c>
    </row>
    <row r="4" spans="1:12" s="2" customFormat="1" ht="21" customHeight="1" thickBot="1">
      <c r="A4" s="66"/>
      <c r="B4" s="73"/>
      <c r="C4" s="68"/>
      <c r="D4" s="75"/>
      <c r="E4" s="68"/>
      <c r="F4" s="68"/>
      <c r="G4" s="18" t="s">
        <v>254</v>
      </c>
      <c r="H4" s="18" t="s">
        <v>255</v>
      </c>
      <c r="I4" s="18" t="s">
        <v>270</v>
      </c>
      <c r="J4" s="18" t="s">
        <v>271</v>
      </c>
      <c r="K4" s="68"/>
      <c r="L4" s="70"/>
    </row>
    <row r="5" spans="1:11" ht="15.75">
      <c r="A5" s="77" t="s">
        <v>127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12.75">
      <c r="A6" s="52">
        <v>1</v>
      </c>
      <c r="B6" s="13" t="s">
        <v>197</v>
      </c>
      <c r="C6" s="13" t="s">
        <v>203</v>
      </c>
      <c r="D6" s="13" t="s">
        <v>202</v>
      </c>
      <c r="E6" s="13" t="s">
        <v>14</v>
      </c>
      <c r="F6" s="13" t="s">
        <v>28</v>
      </c>
      <c r="G6" s="21" t="s">
        <v>18</v>
      </c>
      <c r="H6" s="22"/>
      <c r="I6" s="22"/>
      <c r="J6" s="22"/>
      <c r="K6" s="23" t="s">
        <v>18</v>
      </c>
      <c r="L6" s="13" t="s">
        <v>251</v>
      </c>
    </row>
    <row r="8" spans="1:11" ht="15.75">
      <c r="A8" s="78" t="s">
        <v>24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2" ht="12.75">
      <c r="A9" s="52">
        <v>1</v>
      </c>
      <c r="B9" s="13" t="s">
        <v>219</v>
      </c>
      <c r="C9" s="13" t="s">
        <v>229</v>
      </c>
      <c r="D9" s="13" t="s">
        <v>143</v>
      </c>
      <c r="E9" s="13" t="s">
        <v>14</v>
      </c>
      <c r="F9" s="13" t="s">
        <v>228</v>
      </c>
      <c r="G9" s="21" t="s">
        <v>48</v>
      </c>
      <c r="H9" s="25" t="s">
        <v>22</v>
      </c>
      <c r="I9" s="22"/>
      <c r="J9" s="22"/>
      <c r="K9" s="23" t="s">
        <v>48</v>
      </c>
      <c r="L9" s="13" t="s">
        <v>251</v>
      </c>
    </row>
    <row r="11" spans="1:11" ht="15.75">
      <c r="A11" s="78" t="s">
        <v>225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2" ht="12.75">
      <c r="A12" s="52">
        <v>1</v>
      </c>
      <c r="B12" s="13" t="s">
        <v>218</v>
      </c>
      <c r="C12" s="13" t="s">
        <v>224</v>
      </c>
      <c r="D12" s="13" t="s">
        <v>223</v>
      </c>
      <c r="E12" s="13" t="s">
        <v>14</v>
      </c>
      <c r="F12" s="13" t="s">
        <v>28</v>
      </c>
      <c r="G12" s="21" t="s">
        <v>236</v>
      </c>
      <c r="H12" s="21" t="s">
        <v>21</v>
      </c>
      <c r="I12" s="25" t="s">
        <v>75</v>
      </c>
      <c r="J12" s="22"/>
      <c r="K12" s="23" t="s">
        <v>21</v>
      </c>
      <c r="L12" s="13" t="s">
        <v>197</v>
      </c>
    </row>
    <row r="14" ht="15.75">
      <c r="E14" s="14"/>
    </row>
  </sheetData>
  <sheetProtection/>
  <mergeCells count="13">
    <mergeCell ref="A1:L2"/>
    <mergeCell ref="A3:A4"/>
    <mergeCell ref="K3:K4"/>
    <mergeCell ref="L3:L4"/>
    <mergeCell ref="A5:K5"/>
    <mergeCell ref="A8:K8"/>
    <mergeCell ref="A11:K11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4" sqref="E24"/>
    </sheetView>
  </sheetViews>
  <sheetFormatPr defaultColWidth="8.75390625" defaultRowHeight="12.75"/>
  <cols>
    <col min="1" max="1" width="9.125" style="53" customWidth="1"/>
    <col min="2" max="2" width="22.625" style="12" customWidth="1"/>
    <col min="3" max="3" width="24.125" style="12" customWidth="1"/>
    <col min="4" max="4" width="10.625" style="12" customWidth="1"/>
    <col min="5" max="5" width="22.75390625" style="12" customWidth="1"/>
    <col min="6" max="6" width="26.125" style="12" customWidth="1"/>
    <col min="7" max="9" width="5.625" style="24" customWidth="1"/>
    <col min="10" max="10" width="5.75390625" style="24" customWidth="1"/>
    <col min="11" max="11" width="12.00390625" style="24" customWidth="1"/>
    <col min="12" max="12" width="17.75390625" style="12" customWidth="1"/>
  </cols>
  <sheetData>
    <row r="1" spans="1:12" s="1" customFormat="1" ht="15" customHeight="1">
      <c r="A1" s="63" t="s">
        <v>281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s="1" customFormat="1" ht="123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7</v>
      </c>
      <c r="F3" s="67" t="s">
        <v>275</v>
      </c>
      <c r="G3" s="82" t="s">
        <v>3</v>
      </c>
      <c r="H3" s="82"/>
      <c r="I3" s="82"/>
      <c r="J3" s="83"/>
      <c r="K3" s="67" t="s">
        <v>250</v>
      </c>
      <c r="L3" s="69" t="s">
        <v>5</v>
      </c>
    </row>
    <row r="4" spans="1:12" s="2" customFormat="1" ht="21" customHeight="1" thickBot="1">
      <c r="A4" s="66"/>
      <c r="B4" s="73"/>
      <c r="C4" s="68"/>
      <c r="D4" s="75"/>
      <c r="E4" s="68"/>
      <c r="F4" s="68"/>
      <c r="G4" s="18" t="s">
        <v>254</v>
      </c>
      <c r="H4" s="18" t="s">
        <v>255</v>
      </c>
      <c r="I4" s="18" t="s">
        <v>270</v>
      </c>
      <c r="J4" s="18" t="s">
        <v>271</v>
      </c>
      <c r="K4" s="68"/>
      <c r="L4" s="70"/>
    </row>
    <row r="5" spans="1:11" ht="15.75">
      <c r="A5" s="76" t="s">
        <v>127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12.75">
      <c r="A6" s="57">
        <v>1</v>
      </c>
      <c r="B6" s="54" t="s">
        <v>197</v>
      </c>
      <c r="C6" s="15" t="s">
        <v>203</v>
      </c>
      <c r="D6" s="15" t="s">
        <v>202</v>
      </c>
      <c r="E6" s="15" t="s">
        <v>14</v>
      </c>
      <c r="F6" s="15" t="s">
        <v>28</v>
      </c>
      <c r="G6" s="26" t="s">
        <v>100</v>
      </c>
      <c r="H6" s="26" t="s">
        <v>96</v>
      </c>
      <c r="I6" s="28"/>
      <c r="J6" s="28"/>
      <c r="K6" s="29" t="s">
        <v>96</v>
      </c>
      <c r="L6" s="15" t="s">
        <v>251</v>
      </c>
    </row>
    <row r="7" spans="1:12" ht="12.75">
      <c r="A7" s="59">
        <v>2</v>
      </c>
      <c r="B7" s="56" t="s">
        <v>237</v>
      </c>
      <c r="C7" s="17" t="s">
        <v>239</v>
      </c>
      <c r="D7" s="17" t="s">
        <v>238</v>
      </c>
      <c r="E7" s="17" t="s">
        <v>14</v>
      </c>
      <c r="F7" s="17" t="s">
        <v>28</v>
      </c>
      <c r="G7" s="30" t="s">
        <v>31</v>
      </c>
      <c r="H7" s="38" t="s">
        <v>100</v>
      </c>
      <c r="I7" s="38" t="s">
        <v>100</v>
      </c>
      <c r="J7" s="31"/>
      <c r="K7" s="32" t="s">
        <v>31</v>
      </c>
      <c r="L7" s="17" t="s">
        <v>197</v>
      </c>
    </row>
    <row r="9" spans="1:11" ht="15.75">
      <c r="A9" s="78" t="s">
        <v>24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2" ht="12.75">
      <c r="A10" s="52">
        <v>1</v>
      </c>
      <c r="B10" s="13" t="s">
        <v>219</v>
      </c>
      <c r="C10" s="13" t="s">
        <v>229</v>
      </c>
      <c r="D10" s="13" t="s">
        <v>143</v>
      </c>
      <c r="E10" s="13" t="s">
        <v>14</v>
      </c>
      <c r="F10" s="13" t="s">
        <v>228</v>
      </c>
      <c r="G10" s="21" t="s">
        <v>100</v>
      </c>
      <c r="H10" s="21" t="s">
        <v>57</v>
      </c>
      <c r="I10" s="25" t="s">
        <v>96</v>
      </c>
      <c r="J10" s="22"/>
      <c r="K10" s="23" t="s">
        <v>57</v>
      </c>
      <c r="L10" s="13" t="s">
        <v>251</v>
      </c>
    </row>
    <row r="12" ht="15.75">
      <c r="E12" s="14"/>
    </row>
  </sheetData>
  <sheetProtection/>
  <mergeCells count="12">
    <mergeCell ref="A1:L2"/>
    <mergeCell ref="A3:A4"/>
    <mergeCell ref="A5:K5"/>
    <mergeCell ref="L3:L4"/>
    <mergeCell ref="B3:B4"/>
    <mergeCell ref="C3:C4"/>
    <mergeCell ref="D3:D4"/>
    <mergeCell ref="E3:E4"/>
    <mergeCell ref="F3:F4"/>
    <mergeCell ref="A9:K9"/>
    <mergeCell ref="G3:J3"/>
    <mergeCell ref="K3:K4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F24" sqref="F24"/>
    </sheetView>
  </sheetViews>
  <sheetFormatPr defaultColWidth="9.125" defaultRowHeight="12.75"/>
  <cols>
    <col min="1" max="1" width="9.125" style="1" customWidth="1"/>
    <col min="2" max="2" width="22.625" style="3" customWidth="1"/>
    <col min="3" max="3" width="22.625" style="4" customWidth="1"/>
    <col min="4" max="4" width="10.625" style="4" customWidth="1"/>
    <col min="5" max="5" width="20.625" style="4" customWidth="1"/>
    <col min="6" max="6" width="25.375" style="4" customWidth="1"/>
    <col min="7" max="9" width="4.625" style="43" customWidth="1"/>
    <col min="10" max="10" width="5.75390625" style="43" customWidth="1"/>
    <col min="11" max="11" width="11.125" style="43" customWidth="1"/>
    <col min="12" max="12" width="19.125" style="4" customWidth="1"/>
    <col min="13" max="16384" width="9.125" style="1" customWidth="1"/>
  </cols>
  <sheetData>
    <row r="1" spans="1:12" ht="15" customHeight="1">
      <c r="A1" s="63" t="s">
        <v>282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23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7</v>
      </c>
      <c r="F3" s="67" t="s">
        <v>275</v>
      </c>
      <c r="G3" s="82" t="s">
        <v>3</v>
      </c>
      <c r="H3" s="82"/>
      <c r="I3" s="82"/>
      <c r="J3" s="83"/>
      <c r="K3" s="67" t="s">
        <v>250</v>
      </c>
      <c r="L3" s="69" t="s">
        <v>5</v>
      </c>
    </row>
    <row r="4" spans="1:12" s="2" customFormat="1" ht="21" customHeight="1" thickBot="1">
      <c r="A4" s="66"/>
      <c r="B4" s="73"/>
      <c r="C4" s="68"/>
      <c r="D4" s="75"/>
      <c r="E4" s="68"/>
      <c r="F4" s="68"/>
      <c r="G4" s="18" t="s">
        <v>254</v>
      </c>
      <c r="H4" s="18" t="s">
        <v>255</v>
      </c>
      <c r="I4" s="18" t="s">
        <v>255</v>
      </c>
      <c r="J4" s="18" t="s">
        <v>271</v>
      </c>
      <c r="K4" s="68"/>
      <c r="L4" s="70"/>
    </row>
    <row r="5" spans="1:11" ht="15.75">
      <c r="A5" s="79" t="s">
        <v>249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ht="12.75">
      <c r="A6" s="5" t="s">
        <v>254</v>
      </c>
      <c r="B6" s="51" t="s">
        <v>198</v>
      </c>
      <c r="C6" s="6" t="s">
        <v>248</v>
      </c>
      <c r="D6" s="6" t="s">
        <v>116</v>
      </c>
      <c r="E6" s="6" t="s">
        <v>14</v>
      </c>
      <c r="F6" s="6" t="s">
        <v>207</v>
      </c>
      <c r="G6" s="21" t="s">
        <v>200</v>
      </c>
      <c r="H6" s="21" t="s">
        <v>244</v>
      </c>
      <c r="I6" s="21" t="s">
        <v>241</v>
      </c>
      <c r="J6" s="41"/>
      <c r="K6" s="42" t="s">
        <v>241</v>
      </c>
      <c r="L6" s="6" t="s">
        <v>197</v>
      </c>
    </row>
    <row r="8" spans="1:11" ht="15.75">
      <c r="A8" s="81" t="s">
        <v>127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2" ht="12.75">
      <c r="A9" s="7" t="s">
        <v>254</v>
      </c>
      <c r="B9" s="60" t="s">
        <v>197</v>
      </c>
      <c r="C9" s="8" t="s">
        <v>203</v>
      </c>
      <c r="D9" s="8" t="s">
        <v>202</v>
      </c>
      <c r="E9" s="8" t="s">
        <v>14</v>
      </c>
      <c r="F9" s="8" t="s">
        <v>28</v>
      </c>
      <c r="G9" s="26" t="s">
        <v>245</v>
      </c>
      <c r="H9" s="26" t="s">
        <v>247</v>
      </c>
      <c r="I9" s="26" t="s">
        <v>243</v>
      </c>
      <c r="J9" s="48"/>
      <c r="K9" s="44" t="s">
        <v>266</v>
      </c>
      <c r="L9" s="8" t="s">
        <v>251</v>
      </c>
    </row>
    <row r="10" spans="1:12" ht="12.75">
      <c r="A10" s="9" t="s">
        <v>255</v>
      </c>
      <c r="B10" s="61" t="s">
        <v>237</v>
      </c>
      <c r="C10" s="10" t="s">
        <v>239</v>
      </c>
      <c r="D10" s="10" t="s">
        <v>246</v>
      </c>
      <c r="E10" s="10" t="s">
        <v>14</v>
      </c>
      <c r="F10" s="10" t="s">
        <v>28</v>
      </c>
      <c r="G10" s="30" t="s">
        <v>240</v>
      </c>
      <c r="H10" s="30" t="s">
        <v>242</v>
      </c>
      <c r="I10" s="49" t="s">
        <v>245</v>
      </c>
      <c r="J10" s="50"/>
      <c r="K10" s="45" t="s">
        <v>242</v>
      </c>
      <c r="L10" s="10" t="s">
        <v>197</v>
      </c>
    </row>
    <row r="12" spans="1:11" ht="15.75">
      <c r="A12" s="80" t="s">
        <v>225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2" ht="12.75">
      <c r="A13" s="5" t="s">
        <v>254</v>
      </c>
      <c r="B13" s="51" t="s">
        <v>218</v>
      </c>
      <c r="C13" s="6" t="s">
        <v>224</v>
      </c>
      <c r="D13" s="6" t="s">
        <v>223</v>
      </c>
      <c r="E13" s="6" t="s">
        <v>14</v>
      </c>
      <c r="F13" s="6" t="s">
        <v>28</v>
      </c>
      <c r="G13" s="21" t="s">
        <v>200</v>
      </c>
      <c r="H13" s="21" t="s">
        <v>244</v>
      </c>
      <c r="I13" s="21" t="s">
        <v>240</v>
      </c>
      <c r="J13" s="41"/>
      <c r="K13" s="42" t="s">
        <v>240</v>
      </c>
      <c r="L13" s="6" t="s">
        <v>197</v>
      </c>
    </row>
    <row r="15" ht="15.75">
      <c r="E15" s="11"/>
    </row>
  </sheetData>
  <sheetProtection/>
  <mergeCells count="13">
    <mergeCell ref="A5:K5"/>
    <mergeCell ref="A8:K8"/>
    <mergeCell ref="A12:K12"/>
    <mergeCell ref="G3:J3"/>
    <mergeCell ref="K3:K4"/>
    <mergeCell ref="A1:L2"/>
    <mergeCell ref="A3:A4"/>
    <mergeCell ref="B3:B4"/>
    <mergeCell ref="C3:C4"/>
    <mergeCell ref="D3:D4"/>
    <mergeCell ref="L3:L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A1">
      <selection activeCell="E9" sqref="E9"/>
    </sheetView>
  </sheetViews>
  <sheetFormatPr defaultColWidth="8.75390625" defaultRowHeight="12.75"/>
  <cols>
    <col min="1" max="1" width="7.375" style="19" customWidth="1"/>
    <col min="2" max="2" width="21.375" style="12" customWidth="1"/>
    <col min="3" max="3" width="23.625" style="12" customWidth="1"/>
    <col min="4" max="4" width="10.625" style="12" bestFit="1" customWidth="1"/>
    <col min="5" max="5" width="8.375" style="12" bestFit="1" customWidth="1"/>
    <col min="6" max="6" width="18.00390625" style="12" customWidth="1"/>
    <col min="7" max="7" width="25.00390625" style="12" bestFit="1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7" width="5.625" style="24" bestFit="1" customWidth="1"/>
    <col min="18" max="18" width="6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5.375" style="12" bestFit="1" customWidth="1"/>
  </cols>
  <sheetData>
    <row r="1" spans="1:22" s="1" customFormat="1" ht="15" customHeight="1">
      <c r="A1" s="63" t="s">
        <v>285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s="1" customFormat="1" ht="120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1</v>
      </c>
      <c r="I3" s="67"/>
      <c r="J3" s="67"/>
      <c r="K3" s="67"/>
      <c r="L3" s="67" t="s">
        <v>2</v>
      </c>
      <c r="M3" s="67"/>
      <c r="N3" s="67"/>
      <c r="O3" s="67"/>
      <c r="P3" s="67" t="s">
        <v>3</v>
      </c>
      <c r="Q3" s="67"/>
      <c r="R3" s="67"/>
      <c r="S3" s="67"/>
      <c r="T3" s="67" t="s">
        <v>4</v>
      </c>
      <c r="U3" s="67" t="s">
        <v>6</v>
      </c>
      <c r="V3" s="69" t="s">
        <v>5</v>
      </c>
    </row>
    <row r="4" spans="1:22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18">
        <v>1</v>
      </c>
      <c r="M4" s="18">
        <v>2</v>
      </c>
      <c r="N4" s="18">
        <v>3</v>
      </c>
      <c r="O4" s="18" t="s">
        <v>8</v>
      </c>
      <c r="P4" s="18">
        <v>1</v>
      </c>
      <c r="Q4" s="18">
        <v>2</v>
      </c>
      <c r="R4" s="18">
        <v>3</v>
      </c>
      <c r="S4" s="18" t="s">
        <v>8</v>
      </c>
      <c r="T4" s="68"/>
      <c r="U4" s="68"/>
      <c r="V4" s="70"/>
    </row>
    <row r="5" spans="1:21" ht="15.75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2" ht="12.75">
      <c r="A6" s="52">
        <v>1</v>
      </c>
      <c r="B6" s="13" t="s">
        <v>45</v>
      </c>
      <c r="C6" s="13" t="s">
        <v>46</v>
      </c>
      <c r="D6" s="13" t="s">
        <v>47</v>
      </c>
      <c r="E6" s="13" t="str">
        <f>"1,0469"</f>
        <v>1,0469</v>
      </c>
      <c r="F6" s="13" t="s">
        <v>14</v>
      </c>
      <c r="G6" s="13" t="s">
        <v>28</v>
      </c>
      <c r="H6" s="25" t="s">
        <v>16</v>
      </c>
      <c r="I6" s="21" t="s">
        <v>18</v>
      </c>
      <c r="J6" s="25" t="s">
        <v>48</v>
      </c>
      <c r="K6" s="22"/>
      <c r="L6" s="21" t="s">
        <v>49</v>
      </c>
      <c r="M6" s="21" t="s">
        <v>50</v>
      </c>
      <c r="N6" s="25" t="s">
        <v>51</v>
      </c>
      <c r="O6" s="22"/>
      <c r="P6" s="21" t="s">
        <v>18</v>
      </c>
      <c r="Q6" s="21" t="s">
        <v>52</v>
      </c>
      <c r="R6" s="21" t="s">
        <v>22</v>
      </c>
      <c r="S6" s="22"/>
      <c r="T6" s="23">
        <v>222.5</v>
      </c>
      <c r="U6" s="23" t="str">
        <f>"232,9353"</f>
        <v>232,9353</v>
      </c>
      <c r="V6" s="13" t="s">
        <v>251</v>
      </c>
    </row>
    <row r="8" spans="1:21" ht="15.75">
      <c r="A8" s="78" t="s">
        <v>53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2" ht="12.75">
      <c r="A9" s="52">
        <v>1</v>
      </c>
      <c r="B9" s="13" t="s">
        <v>54</v>
      </c>
      <c r="C9" s="13" t="s">
        <v>55</v>
      </c>
      <c r="D9" s="13" t="s">
        <v>56</v>
      </c>
      <c r="E9" s="13" t="str">
        <f>"0,6471"</f>
        <v>0,6471</v>
      </c>
      <c r="F9" s="13" t="s">
        <v>14</v>
      </c>
      <c r="G9" s="13" t="s">
        <v>28</v>
      </c>
      <c r="H9" s="21" t="s">
        <v>57</v>
      </c>
      <c r="I9" s="21" t="s">
        <v>58</v>
      </c>
      <c r="J9" s="21" t="s">
        <v>59</v>
      </c>
      <c r="K9" s="22"/>
      <c r="L9" s="21" t="s">
        <v>60</v>
      </c>
      <c r="M9" s="21" t="s">
        <v>61</v>
      </c>
      <c r="N9" s="21" t="s">
        <v>62</v>
      </c>
      <c r="O9" s="22"/>
      <c r="P9" s="21" t="s">
        <v>30</v>
      </c>
      <c r="Q9" s="21" t="s">
        <v>63</v>
      </c>
      <c r="R9" s="21" t="s">
        <v>64</v>
      </c>
      <c r="S9" s="22"/>
      <c r="T9" s="23" t="s">
        <v>260</v>
      </c>
      <c r="U9" s="23" t="str">
        <f>"346,2252"</f>
        <v>346,2252</v>
      </c>
      <c r="V9" s="13" t="s">
        <v>251</v>
      </c>
    </row>
    <row r="11" ht="15.75">
      <c r="F11" s="14"/>
    </row>
  </sheetData>
  <sheetProtection/>
  <mergeCells count="16">
    <mergeCell ref="A1:V2"/>
    <mergeCell ref="A3:A4"/>
    <mergeCell ref="U3:U4"/>
    <mergeCell ref="V3:V4"/>
    <mergeCell ref="B3:B4"/>
    <mergeCell ref="C3:C4"/>
    <mergeCell ref="D3:D4"/>
    <mergeCell ref="E3:E4"/>
    <mergeCell ref="F3:F4"/>
    <mergeCell ref="A5:U5"/>
    <mergeCell ref="A8:U8"/>
    <mergeCell ref="G3:G4"/>
    <mergeCell ref="H3:K3"/>
    <mergeCell ref="L3:O3"/>
    <mergeCell ref="P3:S3"/>
    <mergeCell ref="T3:T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A5" sqref="A5:U5"/>
    </sheetView>
  </sheetViews>
  <sheetFormatPr defaultColWidth="8.75390625" defaultRowHeight="12.75"/>
  <cols>
    <col min="1" max="1" width="8.75390625" style="0" customWidth="1"/>
    <col min="2" max="2" width="22.375" style="12" customWidth="1"/>
    <col min="3" max="3" width="22.875" style="12" customWidth="1"/>
    <col min="4" max="4" width="10.625" style="12" bestFit="1" customWidth="1"/>
    <col min="5" max="5" width="8.375" style="12" bestFit="1" customWidth="1"/>
    <col min="6" max="6" width="18.25390625" style="12" customWidth="1"/>
    <col min="7" max="7" width="22.25390625" style="12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7" width="5.625" style="24" bestFit="1" customWidth="1"/>
    <col min="18" max="18" width="5.00390625" style="24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5.375" style="12" bestFit="1" customWidth="1"/>
  </cols>
  <sheetData>
    <row r="1" spans="1:22" s="1" customFormat="1" ht="15" customHeight="1">
      <c r="A1" s="63" t="s">
        <v>286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s="1" customFormat="1" ht="111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1</v>
      </c>
      <c r="I3" s="67"/>
      <c r="J3" s="67"/>
      <c r="K3" s="67"/>
      <c r="L3" s="67" t="s">
        <v>2</v>
      </c>
      <c r="M3" s="67"/>
      <c r="N3" s="67"/>
      <c r="O3" s="67"/>
      <c r="P3" s="67" t="s">
        <v>3</v>
      </c>
      <c r="Q3" s="67"/>
      <c r="R3" s="67"/>
      <c r="S3" s="67"/>
      <c r="T3" s="67" t="s">
        <v>4</v>
      </c>
      <c r="U3" s="67" t="s">
        <v>6</v>
      </c>
      <c r="V3" s="69" t="s">
        <v>5</v>
      </c>
    </row>
    <row r="4" spans="1:22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18">
        <v>1</v>
      </c>
      <c r="M4" s="18">
        <v>2</v>
      </c>
      <c r="N4" s="18">
        <v>3</v>
      </c>
      <c r="O4" s="18" t="s">
        <v>8</v>
      </c>
      <c r="P4" s="18">
        <v>1</v>
      </c>
      <c r="Q4" s="18">
        <v>2</v>
      </c>
      <c r="R4" s="18">
        <v>3</v>
      </c>
      <c r="S4" s="18" t="s">
        <v>8</v>
      </c>
      <c r="T4" s="68"/>
      <c r="U4" s="68"/>
      <c r="V4" s="70"/>
    </row>
    <row r="5" spans="1:21" ht="15.75">
      <c r="A5" s="77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2" ht="12.75">
      <c r="A6" s="52">
        <v>1</v>
      </c>
      <c r="B6" s="13" t="s">
        <v>66</v>
      </c>
      <c r="C6" s="13" t="s">
        <v>67</v>
      </c>
      <c r="D6" s="13" t="s">
        <v>68</v>
      </c>
      <c r="E6" s="13" t="str">
        <f>"0,5659"</f>
        <v>0,5659</v>
      </c>
      <c r="F6" s="13" t="s">
        <v>14</v>
      </c>
      <c r="G6" s="13" t="s">
        <v>28</v>
      </c>
      <c r="H6" s="21" t="s">
        <v>29</v>
      </c>
      <c r="I6" s="21" t="s">
        <v>34</v>
      </c>
      <c r="J6" s="25" t="s">
        <v>69</v>
      </c>
      <c r="K6" s="22"/>
      <c r="L6" s="21" t="s">
        <v>31</v>
      </c>
      <c r="M6" s="21" t="s">
        <v>70</v>
      </c>
      <c r="N6" s="25" t="s">
        <v>71</v>
      </c>
      <c r="O6" s="22"/>
      <c r="P6" s="25" t="s">
        <v>69</v>
      </c>
      <c r="Q6" s="21" t="s">
        <v>38</v>
      </c>
      <c r="R6" s="22"/>
      <c r="S6" s="22"/>
      <c r="T6" s="23" t="s">
        <v>259</v>
      </c>
      <c r="U6" s="23" t="str">
        <f>"325,4212"</f>
        <v>325,4212</v>
      </c>
      <c r="V6" s="13" t="s">
        <v>251</v>
      </c>
    </row>
    <row r="8" ht="15.75">
      <c r="F8" s="14"/>
    </row>
  </sheetData>
  <sheetProtection/>
  <mergeCells count="15">
    <mergeCell ref="A5:U5"/>
    <mergeCell ref="L3:O3"/>
    <mergeCell ref="P3:S3"/>
    <mergeCell ref="T3:T4"/>
    <mergeCell ref="U3:U4"/>
    <mergeCell ref="A1:V2"/>
    <mergeCell ref="A3:A4"/>
    <mergeCell ref="V3:V4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F16" sqref="F16"/>
    </sheetView>
  </sheetViews>
  <sheetFormatPr defaultColWidth="8.75390625" defaultRowHeight="12.75"/>
  <cols>
    <col min="1" max="1" width="8.75390625" style="0" customWidth="1"/>
    <col min="2" max="2" width="18.125" style="12" customWidth="1"/>
    <col min="3" max="3" width="24.625" style="12" customWidth="1"/>
    <col min="4" max="4" width="10.625" style="12" bestFit="1" customWidth="1"/>
    <col min="5" max="5" width="8.375" style="12" bestFit="1" customWidth="1"/>
    <col min="6" max="6" width="19.125" style="12" customWidth="1"/>
    <col min="7" max="7" width="25.00390625" style="12" bestFit="1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6" width="7.875" style="24" bestFit="1" customWidth="1"/>
    <col min="17" max="17" width="8.625" style="24" bestFit="1" customWidth="1"/>
    <col min="18" max="18" width="15.375" style="12" bestFit="1" customWidth="1"/>
  </cols>
  <sheetData>
    <row r="1" spans="1:18" s="1" customFormat="1" ht="15" customHeight="1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s="1" customFormat="1" ht="109.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8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2</v>
      </c>
      <c r="I3" s="67"/>
      <c r="J3" s="67"/>
      <c r="K3" s="67"/>
      <c r="L3" s="67" t="s">
        <v>3</v>
      </c>
      <c r="M3" s="67"/>
      <c r="N3" s="67"/>
      <c r="O3" s="67"/>
      <c r="P3" s="67" t="s">
        <v>4</v>
      </c>
      <c r="Q3" s="67" t="s">
        <v>6</v>
      </c>
      <c r="R3" s="69" t="s">
        <v>5</v>
      </c>
    </row>
    <row r="4" spans="1:18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18">
        <v>1</v>
      </c>
      <c r="M4" s="18">
        <v>2</v>
      </c>
      <c r="N4" s="18">
        <v>3</v>
      </c>
      <c r="O4" s="18" t="s">
        <v>8</v>
      </c>
      <c r="P4" s="68"/>
      <c r="Q4" s="68"/>
      <c r="R4" s="70"/>
    </row>
    <row r="5" spans="1:17" ht="15.75">
      <c r="A5" s="77" t="s">
        <v>83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8" ht="12.75">
      <c r="A6" s="52">
        <v>1</v>
      </c>
      <c r="B6" s="13" t="s">
        <v>193</v>
      </c>
      <c r="C6" s="13" t="s">
        <v>194</v>
      </c>
      <c r="D6" s="13" t="s">
        <v>195</v>
      </c>
      <c r="E6" s="13" t="str">
        <f>"0,7012"</f>
        <v>0,7012</v>
      </c>
      <c r="F6" s="13" t="s">
        <v>14</v>
      </c>
      <c r="G6" s="13" t="s">
        <v>28</v>
      </c>
      <c r="H6" s="21" t="s">
        <v>31</v>
      </c>
      <c r="I6" s="25" t="s">
        <v>91</v>
      </c>
      <c r="J6" s="21" t="s">
        <v>91</v>
      </c>
      <c r="K6" s="22"/>
      <c r="L6" s="21" t="s">
        <v>30</v>
      </c>
      <c r="M6" s="25" t="s">
        <v>34</v>
      </c>
      <c r="N6" s="21" t="s">
        <v>34</v>
      </c>
      <c r="O6" s="22"/>
      <c r="P6" s="23" t="s">
        <v>191</v>
      </c>
      <c r="Q6" s="23" t="str">
        <f>"234,8853"</f>
        <v>234,8853</v>
      </c>
      <c r="R6" s="13" t="s">
        <v>251</v>
      </c>
    </row>
    <row r="8" ht="15.75">
      <c r="F8" s="14"/>
    </row>
  </sheetData>
  <sheetProtection/>
  <mergeCells count="14">
    <mergeCell ref="H3:K3"/>
    <mergeCell ref="L3:O3"/>
    <mergeCell ref="P3:P4"/>
    <mergeCell ref="Q3:Q4"/>
    <mergeCell ref="R3:R4"/>
    <mergeCell ref="A3:A4"/>
    <mergeCell ref="A1:R2"/>
    <mergeCell ref="A5:Q5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C32" sqref="C32"/>
    </sheetView>
  </sheetViews>
  <sheetFormatPr defaultColWidth="8.75390625" defaultRowHeight="12.75"/>
  <cols>
    <col min="1" max="1" width="8.75390625" style="0" customWidth="1"/>
    <col min="2" max="2" width="21.875" style="12" customWidth="1"/>
    <col min="3" max="3" width="24.875" style="12" customWidth="1"/>
    <col min="4" max="4" width="10.625" style="12" bestFit="1" customWidth="1"/>
    <col min="5" max="5" width="8.375" style="12" bestFit="1" customWidth="1"/>
    <col min="6" max="6" width="20.625" style="12" customWidth="1"/>
    <col min="7" max="7" width="25.00390625" style="12" bestFit="1" customWidth="1"/>
    <col min="8" max="9" width="5.625" style="24" bestFit="1" customWidth="1"/>
    <col min="10" max="10" width="5.00390625" style="24" customWidth="1"/>
    <col min="11" max="11" width="4.75390625" style="24" customWidth="1"/>
    <col min="12" max="13" width="5.625" style="24" bestFit="1" customWidth="1"/>
    <col min="14" max="14" width="4.875" style="24" customWidth="1"/>
    <col min="15" max="15" width="4.625" style="24" bestFit="1" customWidth="1"/>
    <col min="16" max="16" width="7.875" style="24" bestFit="1" customWidth="1"/>
    <col min="17" max="17" width="8.625" style="24" bestFit="1" customWidth="1"/>
    <col min="18" max="18" width="15.375" style="12" bestFit="1" customWidth="1"/>
  </cols>
  <sheetData>
    <row r="1" spans="1:18" s="1" customFormat="1" ht="15" customHeight="1">
      <c r="A1" s="63" t="s">
        <v>293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s="1" customFormat="1" ht="117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8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2</v>
      </c>
      <c r="I3" s="67"/>
      <c r="J3" s="67"/>
      <c r="K3" s="67"/>
      <c r="L3" s="67" t="s">
        <v>3</v>
      </c>
      <c r="M3" s="67"/>
      <c r="N3" s="67"/>
      <c r="O3" s="67"/>
      <c r="P3" s="67" t="s">
        <v>4</v>
      </c>
      <c r="Q3" s="67" t="s">
        <v>6</v>
      </c>
      <c r="R3" s="69" t="s">
        <v>5</v>
      </c>
    </row>
    <row r="4" spans="1:18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18">
        <v>1</v>
      </c>
      <c r="M4" s="18">
        <v>2</v>
      </c>
      <c r="N4" s="18">
        <v>3</v>
      </c>
      <c r="O4" s="18" t="s">
        <v>8</v>
      </c>
      <c r="P4" s="68"/>
      <c r="Q4" s="68"/>
      <c r="R4" s="70"/>
    </row>
    <row r="5" spans="1:17" ht="15.75">
      <c r="A5" s="76" t="s">
        <v>65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8" ht="12.75">
      <c r="A6" s="52">
        <v>1</v>
      </c>
      <c r="B6" s="13" t="s">
        <v>66</v>
      </c>
      <c r="C6" s="13" t="s">
        <v>67</v>
      </c>
      <c r="D6" s="13" t="s">
        <v>196</v>
      </c>
      <c r="E6" s="13" t="str">
        <f>"0,5663"</f>
        <v>0,5663</v>
      </c>
      <c r="F6" s="13" t="s">
        <v>14</v>
      </c>
      <c r="G6" s="13" t="s">
        <v>28</v>
      </c>
      <c r="H6" s="21" t="s">
        <v>31</v>
      </c>
      <c r="I6" s="21" t="s">
        <v>70</v>
      </c>
      <c r="J6" s="22"/>
      <c r="K6" s="22"/>
      <c r="L6" s="25" t="s">
        <v>69</v>
      </c>
      <c r="M6" s="21" t="s">
        <v>38</v>
      </c>
      <c r="N6" s="22"/>
      <c r="O6" s="22"/>
      <c r="P6" s="23" t="s">
        <v>258</v>
      </c>
      <c r="Q6" s="23" t="str">
        <f>"212,3625"</f>
        <v>212,3625</v>
      </c>
      <c r="R6" s="13" t="s">
        <v>251</v>
      </c>
    </row>
    <row r="8" ht="15.75">
      <c r="F8" s="14"/>
    </row>
  </sheetData>
  <sheetProtection/>
  <mergeCells count="14">
    <mergeCell ref="H3:K3"/>
    <mergeCell ref="L3:O3"/>
    <mergeCell ref="A1:R2"/>
    <mergeCell ref="A5:Q5"/>
    <mergeCell ref="P3:P4"/>
    <mergeCell ref="Q3:Q4"/>
    <mergeCell ref="R3:R4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F14" sqref="F14"/>
    </sheetView>
  </sheetViews>
  <sheetFormatPr defaultColWidth="8.75390625" defaultRowHeight="12.75"/>
  <cols>
    <col min="1" max="1" width="8.75390625" style="0" customWidth="1"/>
    <col min="2" max="2" width="17.375" style="12" customWidth="1"/>
    <col min="3" max="3" width="24.00390625" style="12" customWidth="1"/>
    <col min="4" max="4" width="10.625" style="12" bestFit="1" customWidth="1"/>
    <col min="5" max="5" width="8.375" style="12" bestFit="1" customWidth="1"/>
    <col min="6" max="6" width="22.75390625" style="12" bestFit="1" customWidth="1"/>
    <col min="7" max="7" width="25.00390625" style="12" bestFit="1" customWidth="1"/>
    <col min="8" max="9" width="5.625" style="24" bestFit="1" customWidth="1"/>
    <col min="10" max="10" width="5.625" style="24" customWidth="1"/>
    <col min="11" max="11" width="5.875" style="24" customWidth="1"/>
    <col min="12" max="12" width="11.25390625" style="24" customWidth="1"/>
    <col min="13" max="13" width="8.625" style="24" bestFit="1" customWidth="1"/>
    <col min="14" max="14" width="15.375" style="12" bestFit="1" customWidth="1"/>
  </cols>
  <sheetData>
    <row r="1" spans="1:14" s="1" customFormat="1" ht="15" customHeight="1">
      <c r="A1" s="63" t="s">
        <v>294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s="1" customFormat="1" ht="117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1</v>
      </c>
      <c r="I3" s="67"/>
      <c r="J3" s="67"/>
      <c r="K3" s="67"/>
      <c r="L3" s="67" t="s">
        <v>250</v>
      </c>
      <c r="M3" s="67" t="s">
        <v>6</v>
      </c>
      <c r="N3" s="69" t="s">
        <v>5</v>
      </c>
    </row>
    <row r="4" spans="1:14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68"/>
      <c r="M4" s="68"/>
      <c r="N4" s="70"/>
    </row>
    <row r="5" spans="1:13" ht="15.75">
      <c r="A5" s="71" t="s">
        <v>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52">
        <v>1</v>
      </c>
      <c r="B6" s="13" t="s">
        <v>66</v>
      </c>
      <c r="C6" s="13" t="s">
        <v>67</v>
      </c>
      <c r="D6" s="13" t="s">
        <v>196</v>
      </c>
      <c r="E6" s="13" t="str">
        <f>"0,5663"</f>
        <v>0,5663</v>
      </c>
      <c r="F6" s="13" t="s">
        <v>14</v>
      </c>
      <c r="G6" s="13" t="s">
        <v>28</v>
      </c>
      <c r="H6" s="21" t="s">
        <v>29</v>
      </c>
      <c r="I6" s="21" t="s">
        <v>34</v>
      </c>
      <c r="J6" s="22"/>
      <c r="K6" s="22"/>
      <c r="L6" s="23" t="s">
        <v>34</v>
      </c>
      <c r="M6" s="23" t="str">
        <f>"113,2600"</f>
        <v>113,2600</v>
      </c>
      <c r="N6" s="13" t="s">
        <v>251</v>
      </c>
    </row>
    <row r="8" ht="15.75">
      <c r="F8" s="14"/>
    </row>
  </sheetData>
  <sheetProtection/>
  <mergeCells count="13">
    <mergeCell ref="A5:M5"/>
    <mergeCell ref="B3:B4"/>
    <mergeCell ref="C3:C4"/>
    <mergeCell ref="D3:D4"/>
    <mergeCell ref="E3:E4"/>
    <mergeCell ref="F3:F4"/>
    <mergeCell ref="A1:N2"/>
    <mergeCell ref="A3:A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6">
      <selection activeCell="F12" sqref="F12"/>
    </sheetView>
  </sheetViews>
  <sheetFormatPr defaultColWidth="8.75390625" defaultRowHeight="12.75"/>
  <cols>
    <col min="1" max="1" width="9.125" style="53" customWidth="1"/>
    <col min="2" max="2" width="26.00390625" style="12" bestFit="1" customWidth="1"/>
    <col min="3" max="3" width="24.00390625" style="12" customWidth="1"/>
    <col min="4" max="4" width="10.625" style="12" bestFit="1" customWidth="1"/>
    <col min="5" max="5" width="8.375" style="12" bestFit="1" customWidth="1"/>
    <col min="6" max="6" width="20.125" style="12" customWidth="1"/>
    <col min="7" max="7" width="27.875" style="12" customWidth="1"/>
    <col min="8" max="11" width="5.625" style="24" bestFit="1" customWidth="1"/>
    <col min="12" max="12" width="12.00390625" style="24" customWidth="1"/>
    <col min="13" max="13" width="8.625" style="24" bestFit="1" customWidth="1"/>
    <col min="14" max="14" width="18.25390625" style="12" customWidth="1"/>
  </cols>
  <sheetData>
    <row r="1" spans="1:14" s="1" customFormat="1" ht="15" customHeight="1">
      <c r="A1" s="63" t="s">
        <v>288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s="1" customFormat="1" ht="124.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2</v>
      </c>
      <c r="I3" s="67"/>
      <c r="J3" s="67"/>
      <c r="K3" s="67"/>
      <c r="L3" s="67" t="s">
        <v>250</v>
      </c>
      <c r="M3" s="67" t="s">
        <v>6</v>
      </c>
      <c r="N3" s="69" t="s">
        <v>5</v>
      </c>
    </row>
    <row r="4" spans="1:14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68"/>
      <c r="M4" s="68"/>
      <c r="N4" s="70"/>
    </row>
    <row r="5" spans="1:13" ht="15.75">
      <c r="A5" s="77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ht="12.75">
      <c r="A6" s="52"/>
      <c r="B6" s="13" t="s">
        <v>11</v>
      </c>
      <c r="C6" s="13" t="s">
        <v>12</v>
      </c>
      <c r="D6" s="13" t="s">
        <v>13</v>
      </c>
      <c r="E6" s="13" t="str">
        <f>"0,9000"</f>
        <v>0,9000</v>
      </c>
      <c r="F6" s="13" t="s">
        <v>14</v>
      </c>
      <c r="G6" s="13" t="s">
        <v>15</v>
      </c>
      <c r="H6" s="25" t="s">
        <v>20</v>
      </c>
      <c r="I6" s="22"/>
      <c r="J6" s="22"/>
      <c r="K6" s="22"/>
      <c r="L6" s="23">
        <v>0</v>
      </c>
      <c r="M6" s="23" t="s">
        <v>276</v>
      </c>
      <c r="N6" s="13" t="s">
        <v>251</v>
      </c>
    </row>
    <row r="8" spans="1:13" ht="15.75">
      <c r="A8" s="71" t="s">
        <v>10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4" ht="12.75">
      <c r="A9" s="57">
        <v>1</v>
      </c>
      <c r="B9" s="54" t="s">
        <v>72</v>
      </c>
      <c r="C9" s="15" t="s">
        <v>73</v>
      </c>
      <c r="D9" s="15" t="s">
        <v>74</v>
      </c>
      <c r="E9" s="15" t="str">
        <f>"0,7808"</f>
        <v>0,7808</v>
      </c>
      <c r="F9" s="15" t="s">
        <v>14</v>
      </c>
      <c r="G9" s="15" t="s">
        <v>28</v>
      </c>
      <c r="H9" s="26" t="s">
        <v>75</v>
      </c>
      <c r="I9" s="27" t="s">
        <v>52</v>
      </c>
      <c r="J9" s="27" t="s">
        <v>52</v>
      </c>
      <c r="K9" s="28"/>
      <c r="L9" s="29" t="s">
        <v>75</v>
      </c>
      <c r="M9" s="29" t="str">
        <f>"70,2720"</f>
        <v>70,2720</v>
      </c>
      <c r="N9" s="15" t="s">
        <v>251</v>
      </c>
    </row>
    <row r="10" spans="1:14" ht="12.75">
      <c r="A10" s="58">
        <v>1</v>
      </c>
      <c r="B10" s="55" t="s">
        <v>76</v>
      </c>
      <c r="C10" s="16" t="s">
        <v>77</v>
      </c>
      <c r="D10" s="16" t="s">
        <v>78</v>
      </c>
      <c r="E10" s="16" t="str">
        <f>"0,7722"</f>
        <v>0,7722</v>
      </c>
      <c r="F10" s="16" t="s">
        <v>14</v>
      </c>
      <c r="G10" s="16" t="s">
        <v>28</v>
      </c>
      <c r="H10" s="34" t="s">
        <v>75</v>
      </c>
      <c r="I10" s="34" t="s">
        <v>48</v>
      </c>
      <c r="J10" s="34" t="s">
        <v>22</v>
      </c>
      <c r="K10" s="35"/>
      <c r="L10" s="36" t="s">
        <v>22</v>
      </c>
      <c r="M10" s="36" t="str">
        <f>"77,2250"</f>
        <v>77,2250</v>
      </c>
      <c r="N10" s="16" t="s">
        <v>251</v>
      </c>
    </row>
    <row r="11" spans="1:14" ht="12.75">
      <c r="A11" s="59">
        <v>1</v>
      </c>
      <c r="B11" s="56" t="s">
        <v>79</v>
      </c>
      <c r="C11" s="17" t="s">
        <v>80</v>
      </c>
      <c r="D11" s="17" t="s">
        <v>81</v>
      </c>
      <c r="E11" s="17" t="str">
        <f>"0,7630"</f>
        <v>0,7630</v>
      </c>
      <c r="F11" s="17" t="s">
        <v>14</v>
      </c>
      <c r="G11" s="17" t="s">
        <v>28</v>
      </c>
      <c r="H11" s="30" t="s">
        <v>22</v>
      </c>
      <c r="I11" s="30" t="s">
        <v>82</v>
      </c>
      <c r="J11" s="30" t="s">
        <v>23</v>
      </c>
      <c r="K11" s="31"/>
      <c r="L11" s="32" t="s">
        <v>23</v>
      </c>
      <c r="M11" s="32" t="str">
        <f>"87,7450"</f>
        <v>87,7450</v>
      </c>
      <c r="N11" s="17" t="s">
        <v>251</v>
      </c>
    </row>
    <row r="13" spans="1:13" ht="15.75">
      <c r="A13" s="71" t="s">
        <v>83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4" ht="12.75">
      <c r="A14" s="57"/>
      <c r="B14" s="54" t="s">
        <v>84</v>
      </c>
      <c r="C14" s="15" t="s">
        <v>85</v>
      </c>
      <c r="D14" s="15" t="s">
        <v>86</v>
      </c>
      <c r="E14" s="15" t="str">
        <f>"0,7262"</f>
        <v>0,7262</v>
      </c>
      <c r="F14" s="15" t="s">
        <v>14</v>
      </c>
      <c r="G14" s="15" t="s">
        <v>87</v>
      </c>
      <c r="H14" s="27" t="s">
        <v>22</v>
      </c>
      <c r="I14" s="28"/>
      <c r="J14" s="28"/>
      <c r="K14" s="28"/>
      <c r="L14" s="29">
        <v>0</v>
      </c>
      <c r="M14" s="29" t="s">
        <v>276</v>
      </c>
      <c r="N14" s="15" t="s">
        <v>251</v>
      </c>
    </row>
    <row r="15" spans="1:14" ht="12.75">
      <c r="A15" s="58">
        <v>1</v>
      </c>
      <c r="B15" s="55" t="s">
        <v>88</v>
      </c>
      <c r="C15" s="16" t="s">
        <v>89</v>
      </c>
      <c r="D15" s="16" t="s">
        <v>90</v>
      </c>
      <c r="E15" s="16" t="str">
        <f>"0,6920"</f>
        <v>0,6920</v>
      </c>
      <c r="F15" s="16" t="s">
        <v>14</v>
      </c>
      <c r="G15" s="16" t="s">
        <v>28</v>
      </c>
      <c r="H15" s="34" t="s">
        <v>60</v>
      </c>
      <c r="I15" s="34" t="s">
        <v>31</v>
      </c>
      <c r="J15" s="34" t="s">
        <v>91</v>
      </c>
      <c r="K15" s="35"/>
      <c r="L15" s="36" t="s">
        <v>91</v>
      </c>
      <c r="M15" s="36" t="str">
        <f>"93,4133"</f>
        <v>93,4133</v>
      </c>
      <c r="N15" s="16" t="s">
        <v>251</v>
      </c>
    </row>
    <row r="16" spans="1:14" ht="12.75">
      <c r="A16" s="58">
        <v>1</v>
      </c>
      <c r="B16" s="55" t="s">
        <v>92</v>
      </c>
      <c r="C16" s="16" t="s">
        <v>93</v>
      </c>
      <c r="D16" s="16" t="s">
        <v>94</v>
      </c>
      <c r="E16" s="16" t="str">
        <f>"0,6940"</f>
        <v>0,6940</v>
      </c>
      <c r="F16" s="16" t="s">
        <v>14</v>
      </c>
      <c r="G16" s="16" t="s">
        <v>28</v>
      </c>
      <c r="H16" s="34" t="s">
        <v>95</v>
      </c>
      <c r="I16" s="37" t="s">
        <v>96</v>
      </c>
      <c r="J16" s="34" t="s">
        <v>96</v>
      </c>
      <c r="K16" s="35"/>
      <c r="L16" s="36" t="s">
        <v>96</v>
      </c>
      <c r="M16" s="36" t="str">
        <f>"117,9800"</f>
        <v>117,9800</v>
      </c>
      <c r="N16" s="16" t="s">
        <v>251</v>
      </c>
    </row>
    <row r="17" spans="1:14" ht="12.75">
      <c r="A17" s="58">
        <v>2</v>
      </c>
      <c r="B17" s="55" t="s">
        <v>97</v>
      </c>
      <c r="C17" s="16" t="s">
        <v>98</v>
      </c>
      <c r="D17" s="16" t="s">
        <v>99</v>
      </c>
      <c r="E17" s="16" t="str">
        <f>"0,6990"</f>
        <v>0,6990</v>
      </c>
      <c r="F17" s="16" t="s">
        <v>14</v>
      </c>
      <c r="G17" s="16" t="s">
        <v>28</v>
      </c>
      <c r="H17" s="34" t="s">
        <v>32</v>
      </c>
      <c r="I17" s="34" t="s">
        <v>70</v>
      </c>
      <c r="J17" s="34" t="s">
        <v>100</v>
      </c>
      <c r="K17" s="35"/>
      <c r="L17" s="36" t="s">
        <v>100</v>
      </c>
      <c r="M17" s="36" t="str">
        <f>"104,8500"</f>
        <v>104,8500</v>
      </c>
      <c r="N17" s="16" t="s">
        <v>251</v>
      </c>
    </row>
    <row r="18" spans="1:14" ht="12.75">
      <c r="A18" s="58">
        <v>3</v>
      </c>
      <c r="B18" s="55" t="s">
        <v>101</v>
      </c>
      <c r="C18" s="16" t="s">
        <v>102</v>
      </c>
      <c r="D18" s="16" t="s">
        <v>103</v>
      </c>
      <c r="E18" s="16" t="str">
        <f>"0,6998"</f>
        <v>0,6998</v>
      </c>
      <c r="F18" s="16" t="s">
        <v>14</v>
      </c>
      <c r="G18" s="16" t="s">
        <v>28</v>
      </c>
      <c r="H18" s="34" t="s">
        <v>32</v>
      </c>
      <c r="I18" s="34" t="s">
        <v>70</v>
      </c>
      <c r="J18" s="34" t="s">
        <v>104</v>
      </c>
      <c r="K18" s="35"/>
      <c r="L18" s="36" t="s">
        <v>104</v>
      </c>
      <c r="M18" s="36" t="str">
        <f>"103,2131"</f>
        <v>103,2131</v>
      </c>
      <c r="N18" s="16" t="s">
        <v>251</v>
      </c>
    </row>
    <row r="19" spans="1:14" ht="12.75">
      <c r="A19" s="58">
        <v>4</v>
      </c>
      <c r="B19" s="55" t="s">
        <v>105</v>
      </c>
      <c r="C19" s="16" t="s">
        <v>106</v>
      </c>
      <c r="D19" s="16" t="s">
        <v>107</v>
      </c>
      <c r="E19" s="16" t="str">
        <f>"0,6934"</f>
        <v>0,6934</v>
      </c>
      <c r="F19" s="16" t="s">
        <v>14</v>
      </c>
      <c r="G19" s="16" t="s">
        <v>28</v>
      </c>
      <c r="H19" s="34" t="s">
        <v>91</v>
      </c>
      <c r="I19" s="34" t="s">
        <v>108</v>
      </c>
      <c r="J19" s="34" t="s">
        <v>104</v>
      </c>
      <c r="K19" s="35"/>
      <c r="L19" s="36">
        <v>147.5</v>
      </c>
      <c r="M19" s="36" t="str">
        <f>"102,2691"</f>
        <v>102,2691</v>
      </c>
      <c r="N19" s="16" t="s">
        <v>251</v>
      </c>
    </row>
    <row r="20" spans="1:14" ht="12.75">
      <c r="A20" s="59">
        <v>5</v>
      </c>
      <c r="B20" s="56" t="s">
        <v>109</v>
      </c>
      <c r="C20" s="17" t="s">
        <v>110</v>
      </c>
      <c r="D20" s="17" t="s">
        <v>111</v>
      </c>
      <c r="E20" s="17" t="str">
        <f>"0,6947"</f>
        <v>0,6947</v>
      </c>
      <c r="F20" s="17" t="s">
        <v>14</v>
      </c>
      <c r="G20" s="17" t="s">
        <v>112</v>
      </c>
      <c r="H20" s="38" t="s">
        <v>82</v>
      </c>
      <c r="I20" s="30" t="s">
        <v>82</v>
      </c>
      <c r="J20" s="38" t="s">
        <v>113</v>
      </c>
      <c r="K20" s="31"/>
      <c r="L20" s="32" t="s">
        <v>82</v>
      </c>
      <c r="M20" s="32" t="str">
        <f>"76,4170"</f>
        <v>76,4170</v>
      </c>
      <c r="N20" s="17" t="s">
        <v>251</v>
      </c>
    </row>
    <row r="22" spans="1:13" ht="15.75">
      <c r="A22" s="71" t="s">
        <v>53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4" ht="12.75">
      <c r="A23" s="57">
        <v>1</v>
      </c>
      <c r="B23" s="54" t="s">
        <v>114</v>
      </c>
      <c r="C23" s="15" t="s">
        <v>115</v>
      </c>
      <c r="D23" s="15" t="s">
        <v>116</v>
      </c>
      <c r="E23" s="15" t="str">
        <f>"0,6612"</f>
        <v>0,6612</v>
      </c>
      <c r="F23" s="15" t="s">
        <v>14</v>
      </c>
      <c r="G23" s="15" t="s">
        <v>28</v>
      </c>
      <c r="H23" s="26" t="s">
        <v>70</v>
      </c>
      <c r="I23" s="26" t="s">
        <v>117</v>
      </c>
      <c r="J23" s="28"/>
      <c r="K23" s="28"/>
      <c r="L23" s="29">
        <v>152.5</v>
      </c>
      <c r="M23" s="29" t="str">
        <f>"100,8330"</f>
        <v>100,8330</v>
      </c>
      <c r="N23" s="15" t="s">
        <v>251</v>
      </c>
    </row>
    <row r="24" spans="1:14" ht="12.75">
      <c r="A24" s="58">
        <v>2</v>
      </c>
      <c r="B24" s="55" t="s">
        <v>118</v>
      </c>
      <c r="C24" s="16" t="s">
        <v>119</v>
      </c>
      <c r="D24" s="16" t="s">
        <v>120</v>
      </c>
      <c r="E24" s="16" t="str">
        <f>"0,6535"</f>
        <v>0,6535</v>
      </c>
      <c r="F24" s="16" t="s">
        <v>14</v>
      </c>
      <c r="G24" s="16" t="s">
        <v>28</v>
      </c>
      <c r="H24" s="34" t="s">
        <v>23</v>
      </c>
      <c r="I24" s="34" t="s">
        <v>121</v>
      </c>
      <c r="J24" s="37" t="s">
        <v>122</v>
      </c>
      <c r="K24" s="35"/>
      <c r="L24" s="36" t="s">
        <v>121</v>
      </c>
      <c r="M24" s="36" t="str">
        <f>"78,4140"</f>
        <v>78,4140</v>
      </c>
      <c r="N24" s="16" t="s">
        <v>251</v>
      </c>
    </row>
    <row r="25" spans="1:14" ht="12.75">
      <c r="A25" s="59">
        <v>1</v>
      </c>
      <c r="B25" s="56" t="s">
        <v>123</v>
      </c>
      <c r="C25" s="17" t="s">
        <v>124</v>
      </c>
      <c r="D25" s="17" t="s">
        <v>125</v>
      </c>
      <c r="E25" s="17" t="str">
        <f>"0,6578"</f>
        <v>0,6578</v>
      </c>
      <c r="F25" s="17" t="s">
        <v>14</v>
      </c>
      <c r="G25" s="17" t="s">
        <v>28</v>
      </c>
      <c r="H25" s="30" t="s">
        <v>100</v>
      </c>
      <c r="I25" s="30" t="s">
        <v>126</v>
      </c>
      <c r="J25" s="30" t="s">
        <v>57</v>
      </c>
      <c r="K25" s="31"/>
      <c r="L25" s="32" t="s">
        <v>57</v>
      </c>
      <c r="M25" s="32" t="str">
        <f>"105,2480"</f>
        <v>105,2480</v>
      </c>
      <c r="N25" s="17" t="s">
        <v>251</v>
      </c>
    </row>
    <row r="27" spans="1:13" ht="15.75">
      <c r="A27" s="71" t="s">
        <v>127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4" ht="12.75">
      <c r="A28" s="57">
        <v>1</v>
      </c>
      <c r="B28" s="54" t="s">
        <v>128</v>
      </c>
      <c r="C28" s="15" t="s">
        <v>129</v>
      </c>
      <c r="D28" s="15" t="s">
        <v>130</v>
      </c>
      <c r="E28" s="15" t="str">
        <f>"0,6217"</f>
        <v>0,6217</v>
      </c>
      <c r="F28" s="15" t="s">
        <v>14</v>
      </c>
      <c r="G28" s="15" t="s">
        <v>15</v>
      </c>
      <c r="H28" s="27" t="s">
        <v>95</v>
      </c>
      <c r="I28" s="26" t="s">
        <v>95</v>
      </c>
      <c r="J28" s="26" t="s">
        <v>96</v>
      </c>
      <c r="K28" s="28"/>
      <c r="L28" s="29" t="s">
        <v>96</v>
      </c>
      <c r="M28" s="29" t="str">
        <f>"105,6975"</f>
        <v>105,6975</v>
      </c>
      <c r="N28" s="15" t="s">
        <v>131</v>
      </c>
    </row>
    <row r="29" spans="1:14" ht="12.75">
      <c r="A29" s="58"/>
      <c r="B29" s="55" t="s">
        <v>132</v>
      </c>
      <c r="C29" s="16" t="s">
        <v>133</v>
      </c>
      <c r="D29" s="16" t="s">
        <v>134</v>
      </c>
      <c r="E29" s="16" t="str">
        <f>"0,6238"</f>
        <v>0,6238</v>
      </c>
      <c r="F29" s="16" t="s">
        <v>14</v>
      </c>
      <c r="G29" s="16" t="s">
        <v>28</v>
      </c>
      <c r="H29" s="37" t="s">
        <v>31</v>
      </c>
      <c r="I29" s="35"/>
      <c r="J29" s="35"/>
      <c r="K29" s="35"/>
      <c r="L29" s="36">
        <v>0</v>
      </c>
      <c r="M29" s="36" t="s">
        <v>276</v>
      </c>
      <c r="N29" s="16" t="s">
        <v>251</v>
      </c>
    </row>
    <row r="30" spans="1:14" ht="12.75">
      <c r="A30" s="58">
        <v>1</v>
      </c>
      <c r="B30" s="55" t="s">
        <v>135</v>
      </c>
      <c r="C30" s="16" t="s">
        <v>136</v>
      </c>
      <c r="D30" s="16" t="s">
        <v>137</v>
      </c>
      <c r="E30" s="16" t="str">
        <f>"0,6161"</f>
        <v>0,6161</v>
      </c>
      <c r="F30" s="16" t="s">
        <v>14</v>
      </c>
      <c r="G30" s="16" t="s">
        <v>28</v>
      </c>
      <c r="H30" s="34" t="s">
        <v>95</v>
      </c>
      <c r="I30" s="34" t="s">
        <v>58</v>
      </c>
      <c r="J30" s="37" t="s">
        <v>29</v>
      </c>
      <c r="K30" s="35"/>
      <c r="L30" s="36" t="s">
        <v>58</v>
      </c>
      <c r="M30" s="36" t="str">
        <f>"107,8088"</f>
        <v>107,8088</v>
      </c>
      <c r="N30" s="16" t="s">
        <v>251</v>
      </c>
    </row>
    <row r="31" spans="1:14" ht="12.75">
      <c r="A31" s="59"/>
      <c r="B31" s="56" t="s">
        <v>138</v>
      </c>
      <c r="C31" s="17" t="s">
        <v>139</v>
      </c>
      <c r="D31" s="17" t="s">
        <v>140</v>
      </c>
      <c r="E31" s="17" t="str">
        <f>"0,6133"</f>
        <v>0,6133</v>
      </c>
      <c r="F31" s="17" t="s">
        <v>14</v>
      </c>
      <c r="G31" s="17" t="s">
        <v>28</v>
      </c>
      <c r="H31" s="38" t="s">
        <v>57</v>
      </c>
      <c r="I31" s="38" t="s">
        <v>57</v>
      </c>
      <c r="J31" s="31"/>
      <c r="K31" s="31"/>
      <c r="L31" s="32">
        <v>0</v>
      </c>
      <c r="M31" s="32" t="s">
        <v>276</v>
      </c>
      <c r="N31" s="17" t="s">
        <v>251</v>
      </c>
    </row>
    <row r="33" spans="2:13" ht="15.75">
      <c r="B33" s="20" t="s">
        <v>24</v>
      </c>
      <c r="C33" s="20"/>
      <c r="D33" s="20"/>
      <c r="E33" s="20"/>
      <c r="F33" s="20"/>
      <c r="G33" s="20"/>
      <c r="H33" s="33"/>
      <c r="I33" s="33"/>
      <c r="J33" s="33"/>
      <c r="K33" s="33"/>
      <c r="L33" s="33"/>
      <c r="M33" s="33"/>
    </row>
    <row r="34" spans="1:14" ht="12.75">
      <c r="A34" s="57">
        <v>1</v>
      </c>
      <c r="B34" s="54" t="s">
        <v>141</v>
      </c>
      <c r="C34" s="15" t="s">
        <v>142</v>
      </c>
      <c r="D34" s="15" t="s">
        <v>143</v>
      </c>
      <c r="E34" s="15" t="str">
        <f>"0,5821"</f>
        <v>0,5821</v>
      </c>
      <c r="F34" s="15" t="s">
        <v>14</v>
      </c>
      <c r="G34" s="15" t="s">
        <v>28</v>
      </c>
      <c r="H34" s="26" t="s">
        <v>30</v>
      </c>
      <c r="I34" s="39" t="s">
        <v>33</v>
      </c>
      <c r="J34" s="27" t="s">
        <v>33</v>
      </c>
      <c r="K34" s="28"/>
      <c r="L34" s="29" t="s">
        <v>30</v>
      </c>
      <c r="M34" s="29" t="str">
        <f>"110,5895"</f>
        <v>110,5895</v>
      </c>
      <c r="N34" s="15" t="s">
        <v>251</v>
      </c>
    </row>
    <row r="35" spans="1:14" ht="12.75">
      <c r="A35" s="58">
        <v>1</v>
      </c>
      <c r="B35" s="55" t="s">
        <v>144</v>
      </c>
      <c r="C35" s="16" t="s">
        <v>145</v>
      </c>
      <c r="D35" s="16" t="s">
        <v>146</v>
      </c>
      <c r="E35" s="16" t="str">
        <f>"0,5870"</f>
        <v>0,5870</v>
      </c>
      <c r="F35" s="16" t="s">
        <v>14</v>
      </c>
      <c r="G35" s="16" t="s">
        <v>15</v>
      </c>
      <c r="H35" s="34" t="s">
        <v>29</v>
      </c>
      <c r="I35" s="34" t="s">
        <v>30</v>
      </c>
      <c r="J35" s="34" t="s">
        <v>147</v>
      </c>
      <c r="K35" s="34" t="s">
        <v>148</v>
      </c>
      <c r="L35" s="36">
        <v>197.5</v>
      </c>
      <c r="M35" s="36" t="str">
        <f>"115,9226"</f>
        <v>115,9226</v>
      </c>
      <c r="N35" s="16" t="s">
        <v>252</v>
      </c>
    </row>
    <row r="36" spans="1:14" ht="12.75">
      <c r="A36" s="58">
        <v>2</v>
      </c>
      <c r="B36" s="55" t="s">
        <v>141</v>
      </c>
      <c r="C36" s="16" t="s">
        <v>149</v>
      </c>
      <c r="D36" s="16" t="s">
        <v>143</v>
      </c>
      <c r="E36" s="16" t="str">
        <f>"0,5821"</f>
        <v>0,5821</v>
      </c>
      <c r="F36" s="16" t="s">
        <v>14</v>
      </c>
      <c r="G36" s="16" t="s">
        <v>28</v>
      </c>
      <c r="H36" s="34" t="s">
        <v>30</v>
      </c>
      <c r="I36" s="37" t="s">
        <v>33</v>
      </c>
      <c r="J36" s="37" t="s">
        <v>33</v>
      </c>
      <c r="K36" s="35"/>
      <c r="L36" s="36" t="s">
        <v>30</v>
      </c>
      <c r="M36" s="36" t="str">
        <f>"110,5895"</f>
        <v>110,5895</v>
      </c>
      <c r="N36" s="16" t="s">
        <v>251</v>
      </c>
    </row>
    <row r="37" spans="1:14" ht="12.75">
      <c r="A37" s="59">
        <v>3</v>
      </c>
      <c r="B37" s="56" t="s">
        <v>150</v>
      </c>
      <c r="C37" s="17" t="s">
        <v>151</v>
      </c>
      <c r="D37" s="17" t="s">
        <v>152</v>
      </c>
      <c r="E37" s="17" t="str">
        <f>"0,5984"</f>
        <v>0,5984</v>
      </c>
      <c r="F37" s="17" t="s">
        <v>14</v>
      </c>
      <c r="G37" s="17" t="s">
        <v>28</v>
      </c>
      <c r="H37" s="30" t="s">
        <v>70</v>
      </c>
      <c r="I37" s="30" t="s">
        <v>126</v>
      </c>
      <c r="J37" s="38" t="s">
        <v>153</v>
      </c>
      <c r="K37" s="31"/>
      <c r="L37" s="32" t="s">
        <v>126</v>
      </c>
      <c r="M37" s="32" t="str">
        <f>"92,7520"</f>
        <v>92,7520</v>
      </c>
      <c r="N37" s="17" t="s">
        <v>251</v>
      </c>
    </row>
    <row r="39" spans="2:13" ht="15.75">
      <c r="B39" s="20" t="s">
        <v>65</v>
      </c>
      <c r="C39" s="20"/>
      <c r="D39" s="20"/>
      <c r="E39" s="20"/>
      <c r="F39" s="20"/>
      <c r="G39" s="20"/>
      <c r="H39" s="33"/>
      <c r="I39" s="33"/>
      <c r="J39" s="33"/>
      <c r="K39" s="33"/>
      <c r="L39" s="33"/>
      <c r="M39" s="33"/>
    </row>
    <row r="40" spans="1:14" ht="12.75">
      <c r="A40" s="52">
        <v>1</v>
      </c>
      <c r="B40" s="13" t="s">
        <v>154</v>
      </c>
      <c r="C40" s="13" t="s">
        <v>155</v>
      </c>
      <c r="D40" s="13" t="s">
        <v>156</v>
      </c>
      <c r="E40" s="13" t="str">
        <f>"0,5753"</f>
        <v>0,5753</v>
      </c>
      <c r="F40" s="13" t="s">
        <v>14</v>
      </c>
      <c r="G40" s="13" t="s">
        <v>28</v>
      </c>
      <c r="H40" s="21" t="s">
        <v>157</v>
      </c>
      <c r="I40" s="25" t="s">
        <v>33</v>
      </c>
      <c r="J40" s="25" t="s">
        <v>33</v>
      </c>
      <c r="K40" s="22"/>
      <c r="L40" s="23" t="s">
        <v>157</v>
      </c>
      <c r="M40" s="23" t="str">
        <f>"106,4213"</f>
        <v>106,4213</v>
      </c>
      <c r="N40" s="13" t="s">
        <v>251</v>
      </c>
    </row>
    <row r="42" spans="2:13" ht="15.75">
      <c r="B42" s="20" t="s">
        <v>158</v>
      </c>
      <c r="C42" s="20"/>
      <c r="D42" s="20"/>
      <c r="E42" s="20"/>
      <c r="F42" s="20"/>
      <c r="G42" s="20"/>
      <c r="H42" s="33"/>
      <c r="I42" s="33"/>
      <c r="J42" s="33"/>
      <c r="K42" s="33"/>
      <c r="L42" s="33"/>
      <c r="M42" s="33"/>
    </row>
    <row r="43" spans="1:14" ht="12.75">
      <c r="A43" s="57">
        <v>1</v>
      </c>
      <c r="B43" s="54" t="s">
        <v>159</v>
      </c>
      <c r="C43" s="15" t="s">
        <v>160</v>
      </c>
      <c r="D43" s="15" t="s">
        <v>161</v>
      </c>
      <c r="E43" s="15" t="str">
        <f>"0,5501"</f>
        <v>0,5501</v>
      </c>
      <c r="F43" s="15" t="s">
        <v>14</v>
      </c>
      <c r="G43" s="15" t="s">
        <v>28</v>
      </c>
      <c r="H43" s="26" t="s">
        <v>91</v>
      </c>
      <c r="I43" s="26" t="s">
        <v>108</v>
      </c>
      <c r="J43" s="27" t="s">
        <v>100</v>
      </c>
      <c r="K43" s="28"/>
      <c r="L43" s="29">
        <v>142.5</v>
      </c>
      <c r="M43" s="29" t="str">
        <f>"78,3893"</f>
        <v>78,3893</v>
      </c>
      <c r="N43" s="15" t="s">
        <v>251</v>
      </c>
    </row>
    <row r="44" spans="1:14" ht="12.75">
      <c r="A44" s="58">
        <v>1</v>
      </c>
      <c r="B44" s="55" t="s">
        <v>162</v>
      </c>
      <c r="C44" s="16" t="s">
        <v>163</v>
      </c>
      <c r="D44" s="16" t="s">
        <v>164</v>
      </c>
      <c r="E44" s="16" t="str">
        <f>"0,5519"</f>
        <v>0,5519</v>
      </c>
      <c r="F44" s="16" t="s">
        <v>14</v>
      </c>
      <c r="G44" s="16" t="s">
        <v>28</v>
      </c>
      <c r="H44" s="34" t="s">
        <v>63</v>
      </c>
      <c r="I44" s="34" t="s">
        <v>165</v>
      </c>
      <c r="J44" s="37" t="s">
        <v>166</v>
      </c>
      <c r="K44" s="35"/>
      <c r="L44" s="36" t="s">
        <v>165</v>
      </c>
      <c r="M44" s="36" t="str">
        <f>"115,8885"</f>
        <v>115,8885</v>
      </c>
      <c r="N44" s="16" t="s">
        <v>251</v>
      </c>
    </row>
    <row r="45" spans="1:14" ht="12.75">
      <c r="A45" s="59"/>
      <c r="B45" s="56" t="s">
        <v>167</v>
      </c>
      <c r="C45" s="17" t="s">
        <v>168</v>
      </c>
      <c r="D45" s="17" t="s">
        <v>169</v>
      </c>
      <c r="E45" s="17" t="str">
        <f>"0,5490"</f>
        <v>0,5490</v>
      </c>
      <c r="F45" s="17" t="s">
        <v>14</v>
      </c>
      <c r="G45" s="17" t="s">
        <v>28</v>
      </c>
      <c r="H45" s="38" t="s">
        <v>126</v>
      </c>
      <c r="I45" s="38" t="s">
        <v>126</v>
      </c>
      <c r="J45" s="38" t="s">
        <v>126</v>
      </c>
      <c r="K45" s="31"/>
      <c r="L45" s="32">
        <v>0</v>
      </c>
      <c r="M45" s="32" t="s">
        <v>276</v>
      </c>
      <c r="N45" s="17" t="s">
        <v>251</v>
      </c>
    </row>
    <row r="47" ht="15.75">
      <c r="F47" s="14"/>
    </row>
  </sheetData>
  <sheetProtection/>
  <mergeCells count="17">
    <mergeCell ref="A27:M27"/>
    <mergeCell ref="E3:E4"/>
    <mergeCell ref="F3:F4"/>
    <mergeCell ref="L3:L4"/>
    <mergeCell ref="M3:M4"/>
    <mergeCell ref="G3:G4"/>
    <mergeCell ref="H3:K3"/>
    <mergeCell ref="A1:N2"/>
    <mergeCell ref="A3:A4"/>
    <mergeCell ref="A5:M5"/>
    <mergeCell ref="A8:M8"/>
    <mergeCell ref="A13:M13"/>
    <mergeCell ref="A22:M22"/>
    <mergeCell ref="N3:N4"/>
    <mergeCell ref="B3:B4"/>
    <mergeCell ref="C3:C4"/>
    <mergeCell ref="D3:D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45" sqref="G45"/>
    </sheetView>
  </sheetViews>
  <sheetFormatPr defaultColWidth="8.75390625" defaultRowHeight="12.75"/>
  <cols>
    <col min="1" max="1" width="9.125" style="19" customWidth="1"/>
    <col min="2" max="2" width="22.00390625" style="12" customWidth="1"/>
    <col min="3" max="3" width="23.875" style="12" customWidth="1"/>
    <col min="4" max="4" width="10.625" style="12" bestFit="1" customWidth="1"/>
    <col min="5" max="5" width="8.375" style="12" bestFit="1" customWidth="1"/>
    <col min="6" max="6" width="22.75390625" style="12" bestFit="1" customWidth="1"/>
    <col min="7" max="7" width="25.00390625" style="12" bestFit="1" customWidth="1"/>
    <col min="8" max="10" width="5.625" style="24" bestFit="1" customWidth="1"/>
    <col min="11" max="11" width="4.625" style="24" bestFit="1" customWidth="1"/>
    <col min="12" max="12" width="11.875" style="24" customWidth="1"/>
    <col min="13" max="13" width="8.625" style="24" bestFit="1" customWidth="1"/>
    <col min="14" max="14" width="15.375" style="12" bestFit="1" customWidth="1"/>
  </cols>
  <sheetData>
    <row r="1" spans="1:14" s="1" customFormat="1" ht="15" customHeight="1">
      <c r="A1" s="63" t="s">
        <v>289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s="1" customFormat="1" ht="117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2</v>
      </c>
      <c r="I3" s="67"/>
      <c r="J3" s="67"/>
      <c r="K3" s="67"/>
      <c r="L3" s="67" t="s">
        <v>250</v>
      </c>
      <c r="M3" s="67" t="s">
        <v>6</v>
      </c>
      <c r="N3" s="69" t="s">
        <v>5</v>
      </c>
    </row>
    <row r="4" spans="1:14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68"/>
      <c r="M4" s="68"/>
      <c r="N4" s="70"/>
    </row>
    <row r="5" spans="1:13" ht="15.75">
      <c r="A5" s="77" t="s">
        <v>83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ht="12.75">
      <c r="A6" s="52">
        <v>1</v>
      </c>
      <c r="B6" s="13" t="s">
        <v>97</v>
      </c>
      <c r="C6" s="13" t="s">
        <v>98</v>
      </c>
      <c r="D6" s="13" t="s">
        <v>99</v>
      </c>
      <c r="E6" s="13" t="str">
        <f>"0,6990"</f>
        <v>0,6990</v>
      </c>
      <c r="F6" s="13" t="s">
        <v>14</v>
      </c>
      <c r="G6" s="13" t="s">
        <v>28</v>
      </c>
      <c r="H6" s="21" t="s">
        <v>57</v>
      </c>
      <c r="I6" s="21" t="s">
        <v>96</v>
      </c>
      <c r="J6" s="25" t="s">
        <v>29</v>
      </c>
      <c r="K6" s="22"/>
      <c r="L6" s="23" t="s">
        <v>96</v>
      </c>
      <c r="M6" s="23" t="str">
        <f>"118,8300"</f>
        <v>118,8300</v>
      </c>
      <c r="N6" s="13" t="s">
        <v>251</v>
      </c>
    </row>
    <row r="8" spans="1:13" ht="15.75">
      <c r="A8" s="78" t="s">
        <v>53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4" ht="12.75">
      <c r="A9" s="52">
        <v>1</v>
      </c>
      <c r="B9" s="13" t="s">
        <v>123</v>
      </c>
      <c r="C9" s="13" t="s">
        <v>124</v>
      </c>
      <c r="D9" s="13" t="s">
        <v>125</v>
      </c>
      <c r="E9" s="13" t="str">
        <f>"0,6578"</f>
        <v>0,6578</v>
      </c>
      <c r="F9" s="13" t="s">
        <v>14</v>
      </c>
      <c r="G9" s="13" t="s">
        <v>28</v>
      </c>
      <c r="H9" s="21" t="s">
        <v>96</v>
      </c>
      <c r="I9" s="21" t="s">
        <v>29</v>
      </c>
      <c r="J9" s="21" t="s">
        <v>157</v>
      </c>
      <c r="K9" s="22"/>
      <c r="L9" s="23" t="s">
        <v>157</v>
      </c>
      <c r="M9" s="23" t="str">
        <f>"121,6930"</f>
        <v>121,6930</v>
      </c>
      <c r="N9" s="13" t="s">
        <v>252</v>
      </c>
    </row>
    <row r="11" ht="15.75">
      <c r="F11" s="14"/>
    </row>
  </sheetData>
  <sheetProtection/>
  <mergeCells count="14">
    <mergeCell ref="H3:K3"/>
    <mergeCell ref="L3:L4"/>
    <mergeCell ref="M3:M4"/>
    <mergeCell ref="N3:N4"/>
    <mergeCell ref="A8:M8"/>
    <mergeCell ref="A1:N2"/>
    <mergeCell ref="A3:A4"/>
    <mergeCell ref="A5:M5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G24" sqref="G24"/>
    </sheetView>
  </sheetViews>
  <sheetFormatPr defaultColWidth="8.75390625" defaultRowHeight="12.75"/>
  <cols>
    <col min="1" max="1" width="8.75390625" style="0" customWidth="1"/>
    <col min="2" max="2" width="20.25390625" style="12" customWidth="1"/>
    <col min="3" max="3" width="24.25390625" style="12" customWidth="1"/>
    <col min="4" max="4" width="10.625" style="12" bestFit="1" customWidth="1"/>
    <col min="5" max="5" width="8.375" style="12" bestFit="1" customWidth="1"/>
    <col min="6" max="6" width="20.25390625" style="12" customWidth="1"/>
    <col min="7" max="7" width="25.00390625" style="12" bestFit="1" customWidth="1"/>
    <col min="8" max="10" width="5.625" style="24" bestFit="1" customWidth="1"/>
    <col min="11" max="11" width="4.875" style="24" customWidth="1"/>
    <col min="12" max="12" width="12.00390625" style="24" customWidth="1"/>
    <col min="13" max="13" width="8.625" style="24" bestFit="1" customWidth="1"/>
    <col min="14" max="14" width="15.375" style="12" bestFit="1" customWidth="1"/>
  </cols>
  <sheetData>
    <row r="1" spans="1:14" s="1" customFormat="1" ht="15" customHeight="1">
      <c r="A1" s="63" t="s">
        <v>290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s="1" customFormat="1" ht="114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65" t="s">
        <v>253</v>
      </c>
      <c r="B3" s="72" t="s">
        <v>0</v>
      </c>
      <c r="C3" s="74" t="s">
        <v>273</v>
      </c>
      <c r="D3" s="74" t="s">
        <v>274</v>
      </c>
      <c r="E3" s="67" t="s">
        <v>9</v>
      </c>
      <c r="F3" s="67" t="s">
        <v>7</v>
      </c>
      <c r="G3" s="67" t="s">
        <v>275</v>
      </c>
      <c r="H3" s="67" t="s">
        <v>2</v>
      </c>
      <c r="I3" s="67"/>
      <c r="J3" s="67"/>
      <c r="K3" s="67"/>
      <c r="L3" s="67" t="s">
        <v>250</v>
      </c>
      <c r="M3" s="67" t="s">
        <v>6</v>
      </c>
      <c r="N3" s="69" t="s">
        <v>5</v>
      </c>
    </row>
    <row r="4" spans="1:14" s="2" customFormat="1" ht="21" customHeight="1" thickBot="1">
      <c r="A4" s="66"/>
      <c r="B4" s="73"/>
      <c r="C4" s="68"/>
      <c r="D4" s="75"/>
      <c r="E4" s="68"/>
      <c r="F4" s="68"/>
      <c r="G4" s="68"/>
      <c r="H4" s="18">
        <v>1</v>
      </c>
      <c r="I4" s="18">
        <v>2</v>
      </c>
      <c r="J4" s="18">
        <v>3</v>
      </c>
      <c r="K4" s="18" t="s">
        <v>8</v>
      </c>
      <c r="L4" s="68"/>
      <c r="M4" s="68"/>
      <c r="N4" s="70"/>
    </row>
    <row r="5" spans="1:13" ht="15.75">
      <c r="A5" s="78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52">
        <v>1</v>
      </c>
      <c r="B6" s="13" t="s">
        <v>105</v>
      </c>
      <c r="C6" s="13" t="s">
        <v>106</v>
      </c>
      <c r="D6" s="13" t="s">
        <v>107</v>
      </c>
      <c r="E6" s="13" t="str">
        <f>"0,6934"</f>
        <v>0,6934</v>
      </c>
      <c r="F6" s="13" t="s">
        <v>14</v>
      </c>
      <c r="G6" s="13" t="s">
        <v>28</v>
      </c>
      <c r="H6" s="21" t="s">
        <v>57</v>
      </c>
      <c r="I6" s="21" t="s">
        <v>96</v>
      </c>
      <c r="J6" s="21" t="s">
        <v>29</v>
      </c>
      <c r="K6" s="22"/>
      <c r="L6" s="23" t="s">
        <v>29</v>
      </c>
      <c r="M6" s="23" t="str">
        <f>"124,8030"</f>
        <v>124,8030</v>
      </c>
      <c r="N6" s="13" t="s">
        <v>251</v>
      </c>
    </row>
    <row r="8" ht="15.75">
      <c r="F8" s="14"/>
    </row>
  </sheetData>
  <sheetProtection/>
  <mergeCells count="13">
    <mergeCell ref="E3:E4"/>
    <mergeCell ref="F3:F4"/>
    <mergeCell ref="A5:M5"/>
    <mergeCell ref="G3:G4"/>
    <mergeCell ref="H3:K3"/>
    <mergeCell ref="L3:L4"/>
    <mergeCell ref="M3:M4"/>
    <mergeCell ref="N3:N4"/>
    <mergeCell ref="A1:N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2016-11-02T23:05:25Z</dcterms:modified>
  <cp:category/>
  <cp:version/>
  <cp:contentType/>
  <cp:contentStatus/>
</cp:coreProperties>
</file>